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835"/>
  </bookViews>
  <sheets>
    <sheet name="Cover Page" sheetId="5" r:id="rId1"/>
    <sheet name="Read Me" sheetId="1" r:id="rId2"/>
    <sheet name="Descriptive Stats PP1" sheetId="4" r:id="rId3"/>
    <sheet name="BART and RP Determination Costs" sheetId="2" r:id="rId4"/>
    <sheet name="CEPCI Index" sheetId="3" r:id="rId5"/>
  </sheets>
  <definedNames>
    <definedName name="_xlnm._FilterDatabase" localSheetId="3" hidden="1">'BART and RP Determination Costs'!$A$2:$R$149</definedName>
  </definedNames>
  <calcPr calcId="145621"/>
</workbook>
</file>

<file path=xl/calcChain.xml><?xml version="1.0" encoding="utf-8"?>
<calcChain xmlns="http://schemas.openxmlformats.org/spreadsheetml/2006/main">
  <c r="C23" i="3" l="1"/>
  <c r="C22" i="3"/>
  <c r="C21" i="3"/>
  <c r="C20" i="3"/>
  <c r="C19" i="3"/>
  <c r="C18" i="3"/>
  <c r="P149" i="2" s="1"/>
  <c r="Q149" i="2" s="1"/>
  <c r="C17" i="3"/>
  <c r="P147" i="2" s="1"/>
  <c r="Q147" i="2" s="1"/>
  <c r="C16" i="3"/>
  <c r="C15" i="3"/>
  <c r="C14" i="3"/>
  <c r="C13" i="3"/>
  <c r="C12" i="3"/>
  <c r="C11" i="3"/>
  <c r="C10" i="3"/>
  <c r="C9" i="3"/>
  <c r="C8" i="3"/>
  <c r="C7" i="3"/>
  <c r="C6" i="3"/>
  <c r="C5" i="3"/>
  <c r="C4" i="3"/>
  <c r="C3" i="3"/>
  <c r="C2" i="3"/>
  <c r="P148" i="2"/>
  <c r="Q148" i="2" s="1"/>
  <c r="P146" i="2"/>
  <c r="Q146" i="2" s="1"/>
  <c r="P144" i="2"/>
  <c r="Q144" i="2" s="1"/>
  <c r="Q143" i="2"/>
  <c r="P143" i="2"/>
  <c r="P142" i="2"/>
  <c r="Q142" i="2" s="1"/>
  <c r="Q141" i="2"/>
  <c r="P141" i="2"/>
  <c r="P140" i="2"/>
  <c r="Q140" i="2" s="1"/>
  <c r="Q139" i="2"/>
  <c r="P139" i="2"/>
  <c r="P138" i="2"/>
  <c r="Q138" i="2" s="1"/>
  <c r="Q137" i="2"/>
  <c r="P137" i="2"/>
  <c r="P136" i="2"/>
  <c r="Q136" i="2" s="1"/>
  <c r="Q135" i="2"/>
  <c r="P135" i="2"/>
  <c r="P134" i="2"/>
  <c r="Q134" i="2" s="1"/>
  <c r="Q133" i="2"/>
  <c r="P133" i="2"/>
  <c r="P132" i="2"/>
  <c r="Q132" i="2" s="1"/>
  <c r="Q131" i="2"/>
  <c r="P131" i="2"/>
  <c r="P130" i="2"/>
  <c r="Q130" i="2" s="1"/>
  <c r="Q129" i="2"/>
  <c r="P129" i="2"/>
  <c r="P128" i="2"/>
  <c r="Q128" i="2" s="1"/>
  <c r="Q127" i="2"/>
  <c r="P127" i="2"/>
  <c r="P126" i="2"/>
  <c r="Q126" i="2" s="1"/>
  <c r="Q125" i="2"/>
  <c r="P125" i="2"/>
  <c r="P124" i="2"/>
  <c r="Q124" i="2" s="1"/>
  <c r="Q123" i="2"/>
  <c r="P123" i="2"/>
  <c r="P122" i="2"/>
  <c r="Q122" i="2" s="1"/>
  <c r="Q121" i="2"/>
  <c r="P121" i="2"/>
  <c r="P120" i="2"/>
  <c r="Q120" i="2" s="1"/>
  <c r="Q119" i="2"/>
  <c r="P119" i="2"/>
  <c r="P118" i="2"/>
  <c r="Q118" i="2" s="1"/>
  <c r="Q117" i="2"/>
  <c r="P117" i="2"/>
  <c r="P116" i="2"/>
  <c r="Q116" i="2" s="1"/>
  <c r="Q115" i="2"/>
  <c r="P115" i="2"/>
  <c r="P114" i="2"/>
  <c r="Q114" i="2" s="1"/>
  <c r="Q113" i="2"/>
  <c r="P113" i="2"/>
  <c r="P112" i="2"/>
  <c r="Q112" i="2" s="1"/>
  <c r="Q111" i="2"/>
  <c r="P111" i="2"/>
  <c r="P110" i="2"/>
  <c r="Q110" i="2" s="1"/>
  <c r="Q109" i="2"/>
  <c r="P109" i="2"/>
  <c r="P108" i="2"/>
  <c r="Q108" i="2" s="1"/>
  <c r="Q107" i="2"/>
  <c r="P107" i="2"/>
  <c r="P106" i="2"/>
  <c r="Q106" i="2" s="1"/>
  <c r="Q105" i="2"/>
  <c r="P105" i="2"/>
  <c r="P104" i="2"/>
  <c r="Q104" i="2" s="1"/>
  <c r="Q103" i="2"/>
  <c r="P103" i="2"/>
  <c r="P102" i="2"/>
  <c r="Q102" i="2" s="1"/>
  <c r="Q101" i="2"/>
  <c r="P101" i="2"/>
  <c r="P100" i="2"/>
  <c r="Q100" i="2" s="1"/>
  <c r="Q99" i="2"/>
  <c r="P99" i="2"/>
  <c r="P98" i="2"/>
  <c r="Q98" i="2" s="1"/>
  <c r="Q97" i="2"/>
  <c r="P97" i="2"/>
  <c r="P96" i="2"/>
  <c r="Q96" i="2" s="1"/>
  <c r="Q95" i="2"/>
  <c r="P95" i="2"/>
  <c r="P94" i="2"/>
  <c r="Q94" i="2" s="1"/>
  <c r="Q93" i="2"/>
  <c r="P93" i="2"/>
  <c r="P92" i="2"/>
  <c r="Q92" i="2" s="1"/>
  <c r="Q91" i="2"/>
  <c r="P91" i="2"/>
  <c r="P90" i="2"/>
  <c r="Q90" i="2" s="1"/>
  <c r="Q89" i="2"/>
  <c r="P89" i="2"/>
  <c r="P88" i="2"/>
  <c r="Q88" i="2" s="1"/>
  <c r="Q87" i="2"/>
  <c r="P87" i="2"/>
  <c r="P86" i="2"/>
  <c r="Q86" i="2" s="1"/>
  <c r="Q85" i="2"/>
  <c r="P85" i="2"/>
  <c r="P84" i="2"/>
  <c r="Q84" i="2" s="1"/>
  <c r="Q83" i="2"/>
  <c r="P83" i="2"/>
  <c r="P82" i="2"/>
  <c r="Q82" i="2" s="1"/>
  <c r="Q81" i="2"/>
  <c r="P81" i="2"/>
  <c r="P80" i="2"/>
  <c r="Q80" i="2" s="1"/>
  <c r="Q79" i="2"/>
  <c r="P79" i="2"/>
  <c r="P78" i="2"/>
  <c r="Q78" i="2" s="1"/>
  <c r="Q77" i="2"/>
  <c r="P77" i="2"/>
  <c r="P76" i="2"/>
  <c r="Q76" i="2" s="1"/>
  <c r="Q75" i="2"/>
  <c r="P75" i="2"/>
  <c r="P74" i="2"/>
  <c r="Q74" i="2" s="1"/>
  <c r="Q73" i="2"/>
  <c r="P73" i="2"/>
  <c r="P72" i="2"/>
  <c r="Q72" i="2" s="1"/>
  <c r="Q71" i="2"/>
  <c r="P71" i="2"/>
  <c r="P70" i="2"/>
  <c r="Q70" i="2" s="1"/>
  <c r="Q69" i="2"/>
  <c r="P69" i="2"/>
  <c r="P68" i="2"/>
  <c r="Q68" i="2" s="1"/>
  <c r="Q67" i="2"/>
  <c r="P67" i="2"/>
  <c r="P66" i="2"/>
  <c r="Q66" i="2" s="1"/>
  <c r="Q65" i="2"/>
  <c r="P65" i="2"/>
  <c r="P64" i="2"/>
  <c r="Q64" i="2" s="1"/>
  <c r="Q63" i="2"/>
  <c r="P63" i="2"/>
  <c r="P62" i="2"/>
  <c r="Q62" i="2" s="1"/>
  <c r="Q61" i="2"/>
  <c r="P61" i="2"/>
  <c r="P60" i="2"/>
  <c r="Q60" i="2" s="1"/>
  <c r="Q59" i="2"/>
  <c r="P59" i="2"/>
  <c r="Q58" i="2"/>
  <c r="P58" i="2"/>
  <c r="Q57" i="2"/>
  <c r="P57" i="2"/>
  <c r="Q56" i="2"/>
  <c r="P56" i="2"/>
  <c r="Q55" i="2"/>
  <c r="P55" i="2"/>
  <c r="Q54" i="2"/>
  <c r="P54" i="2"/>
  <c r="Q53" i="2"/>
  <c r="P53" i="2"/>
  <c r="Q52" i="2"/>
  <c r="P52" i="2"/>
  <c r="Q51" i="2"/>
  <c r="P51" i="2"/>
  <c r="Q50" i="2"/>
  <c r="P50" i="2"/>
  <c r="Q49" i="2"/>
  <c r="P49" i="2"/>
  <c r="Q48" i="2"/>
  <c r="P48" i="2"/>
  <c r="Q47" i="2"/>
  <c r="P47" i="2"/>
  <c r="Q46" i="2"/>
  <c r="P46" i="2"/>
  <c r="Q45" i="2"/>
  <c r="P45" i="2"/>
  <c r="Q44" i="2"/>
  <c r="P44" i="2"/>
  <c r="Q43" i="2"/>
  <c r="P43" i="2"/>
  <c r="Q42" i="2"/>
  <c r="P42" i="2"/>
  <c r="Q41" i="2"/>
  <c r="P41" i="2"/>
  <c r="Q40" i="2"/>
  <c r="P40" i="2"/>
  <c r="Q39" i="2"/>
  <c r="P39" i="2"/>
  <c r="P38" i="2"/>
  <c r="Q38" i="2" s="1"/>
  <c r="Q37" i="2"/>
  <c r="P37" i="2"/>
  <c r="P36" i="2"/>
  <c r="Q36" i="2" s="1"/>
  <c r="Q35" i="2"/>
  <c r="P35" i="2"/>
  <c r="P34" i="2"/>
  <c r="Q34" i="2" s="1"/>
  <c r="Q33" i="2"/>
  <c r="P33" i="2"/>
  <c r="P32" i="2"/>
  <c r="Q32" i="2" s="1"/>
  <c r="Q31" i="2"/>
  <c r="P31" i="2"/>
  <c r="P30" i="2"/>
  <c r="Q30" i="2" s="1"/>
  <c r="Q29" i="2"/>
  <c r="P29" i="2"/>
  <c r="P28" i="2"/>
  <c r="Q28" i="2" s="1"/>
  <c r="Q27" i="2"/>
  <c r="P27" i="2"/>
  <c r="P26" i="2"/>
  <c r="Q26" i="2" s="1"/>
  <c r="Q25" i="2"/>
  <c r="P25" i="2"/>
  <c r="P24" i="2"/>
  <c r="Q24" i="2" s="1"/>
  <c r="Q23" i="2"/>
  <c r="P23" i="2"/>
  <c r="P22" i="2"/>
  <c r="Q22" i="2" s="1"/>
  <c r="Q21" i="2"/>
  <c r="P21" i="2"/>
  <c r="P20" i="2"/>
  <c r="Q20" i="2" s="1"/>
  <c r="Q19" i="2"/>
  <c r="P19" i="2"/>
  <c r="P18" i="2"/>
  <c r="Q18" i="2" s="1"/>
  <c r="Q17" i="2"/>
  <c r="P17" i="2"/>
  <c r="P16" i="2"/>
  <c r="Q16" i="2" s="1"/>
  <c r="Q15" i="2"/>
  <c r="P15" i="2"/>
  <c r="P14" i="2"/>
  <c r="Q14" i="2" s="1"/>
  <c r="Q13" i="2"/>
  <c r="P13" i="2"/>
  <c r="P12" i="2"/>
  <c r="Q12" i="2" s="1"/>
  <c r="Q11" i="2"/>
  <c r="P11" i="2"/>
  <c r="P10" i="2"/>
  <c r="Q10" i="2" s="1"/>
  <c r="Q9" i="2"/>
  <c r="P9" i="2"/>
  <c r="P8" i="2"/>
  <c r="Q8" i="2" s="1"/>
  <c r="Q7" i="2"/>
  <c r="P7" i="2"/>
  <c r="P6" i="2"/>
  <c r="Q6" i="2" s="1"/>
  <c r="Q5" i="2"/>
  <c r="P5" i="2"/>
  <c r="P4" i="2"/>
  <c r="Q4" i="2" s="1"/>
  <c r="Q3" i="2"/>
  <c r="P3" i="2"/>
  <c r="M5" i="4" l="1"/>
  <c r="I5" i="4"/>
  <c r="E5" i="4"/>
  <c r="D5" i="4"/>
  <c r="C5" i="4"/>
  <c r="J5" i="4"/>
  <c r="F5" i="4"/>
  <c r="G5" i="4" s="1"/>
  <c r="D8" i="4"/>
  <c r="C8" i="4"/>
  <c r="J8" i="4"/>
  <c r="F8" i="4"/>
  <c r="G8" i="4" s="1"/>
  <c r="M8" i="4"/>
  <c r="I8" i="4"/>
  <c r="E8" i="4"/>
  <c r="H8" i="4" s="1"/>
  <c r="K8" i="4" s="1"/>
  <c r="L8" i="4" s="1"/>
  <c r="D4" i="4"/>
  <c r="C4" i="4"/>
  <c r="J4" i="4"/>
  <c r="F4" i="4"/>
  <c r="G4" i="4" s="1"/>
  <c r="M4" i="4"/>
  <c r="I4" i="4"/>
  <c r="E4" i="4"/>
  <c r="D12" i="4"/>
  <c r="C12" i="4"/>
  <c r="J12" i="4"/>
  <c r="F12" i="4"/>
  <c r="G12" i="4" s="1"/>
  <c r="M12" i="4"/>
  <c r="I12" i="4"/>
  <c r="E12" i="4"/>
  <c r="M9" i="4"/>
  <c r="I9" i="4"/>
  <c r="E9" i="4"/>
  <c r="D9" i="4"/>
  <c r="C9" i="4"/>
  <c r="J9" i="4"/>
  <c r="F9" i="4"/>
  <c r="G9" i="4" s="1"/>
  <c r="J10" i="4"/>
  <c r="F10" i="4"/>
  <c r="G10" i="4" s="1"/>
  <c r="C7" i="4"/>
  <c r="M10" i="4"/>
  <c r="I10" i="4"/>
  <c r="E10" i="4"/>
  <c r="H10" i="4" s="1"/>
  <c r="K10" i="4" s="1"/>
  <c r="L10" i="4" s="1"/>
  <c r="J7" i="4"/>
  <c r="F7" i="4"/>
  <c r="G7" i="4" s="1"/>
  <c r="D10" i="4"/>
  <c r="M7" i="4"/>
  <c r="I7" i="4"/>
  <c r="E7" i="4"/>
  <c r="H7" i="4" s="1"/>
  <c r="K7" i="4" s="1"/>
  <c r="L7" i="4" s="1"/>
  <c r="C10" i="4"/>
  <c r="D7" i="4"/>
  <c r="M11" i="4"/>
  <c r="D3" i="4"/>
  <c r="C6" i="4"/>
  <c r="E3" i="4"/>
  <c r="H3" i="4" s="1"/>
  <c r="K3" i="4" s="1"/>
  <c r="L3" i="4" s="1"/>
  <c r="I3" i="4"/>
  <c r="M3" i="4"/>
  <c r="D6" i="4"/>
  <c r="C13" i="4"/>
  <c r="F3" i="4"/>
  <c r="G3" i="4" s="1"/>
  <c r="J3" i="4"/>
  <c r="E6" i="4"/>
  <c r="H6" i="4" s="1"/>
  <c r="K6" i="4" s="1"/>
  <c r="L6" i="4" s="1"/>
  <c r="I6" i="4"/>
  <c r="M6" i="4"/>
  <c r="P145" i="2"/>
  <c r="Q145" i="2" s="1"/>
  <c r="M13" i="4" s="1"/>
  <c r="C3" i="4"/>
  <c r="F6" i="4"/>
  <c r="G6" i="4" s="1"/>
  <c r="J6" i="4"/>
  <c r="E13" i="4"/>
  <c r="I13" i="4"/>
  <c r="D13" i="4" l="1"/>
  <c r="F13" i="4"/>
  <c r="G13" i="4" s="1"/>
  <c r="E11" i="4"/>
  <c r="J11" i="4"/>
  <c r="H9" i="4"/>
  <c r="K9" i="4" s="1"/>
  <c r="L9" i="4" s="1"/>
  <c r="H12" i="4"/>
  <c r="K12" i="4" s="1"/>
  <c r="L12" i="4" s="1"/>
  <c r="I11" i="4"/>
  <c r="C11" i="4"/>
  <c r="H5" i="4"/>
  <c r="K5" i="4" s="1"/>
  <c r="L5" i="4" s="1"/>
  <c r="J13" i="4"/>
  <c r="D11" i="4"/>
  <c r="F11" i="4"/>
  <c r="G11" i="4" s="1"/>
  <c r="H4" i="4"/>
  <c r="K4" i="4" s="1"/>
  <c r="L4" i="4" s="1"/>
  <c r="H13" i="4" l="1"/>
  <c r="K13" i="4" s="1"/>
  <c r="L13" i="4" s="1"/>
  <c r="H11" i="4"/>
  <c r="K11" i="4" s="1"/>
  <c r="L11" i="4" s="1"/>
</calcChain>
</file>

<file path=xl/sharedStrings.xml><?xml version="1.0" encoding="utf-8"?>
<sst xmlns="http://schemas.openxmlformats.org/spreadsheetml/2006/main" count="1664" uniqueCount="451">
  <si>
    <t>DRAFT</t>
  </si>
  <si>
    <t>State</t>
  </si>
  <si>
    <t>Link to final approved action</t>
  </si>
  <si>
    <t>Facility Name</t>
  </si>
  <si>
    <t>Facility NAICS Code</t>
  </si>
  <si>
    <t>Facility NAICS Description</t>
  </si>
  <si>
    <t>Emission Unit</t>
  </si>
  <si>
    <t>Emission Unit Description</t>
  </si>
  <si>
    <t>Control Technology Selected</t>
  </si>
  <si>
    <t>Unit Type When Assessed for BART or RP</t>
  </si>
  <si>
    <t>Size</t>
  </si>
  <si>
    <t>Size Unit</t>
  </si>
  <si>
    <t>Cost-effectiveness ($/ton)</t>
  </si>
  <si>
    <t>Year basis for Cost-effectiveness</t>
  </si>
  <si>
    <t>BART or RP?</t>
  </si>
  <si>
    <t>Notes</t>
  </si>
  <si>
    <t>Conversion Factor to 2020 using https://data.bls.gov/cgi-bin/cpicalc.pl</t>
  </si>
  <si>
    <t>Equipment Type Category</t>
  </si>
  <si>
    <t>AK</t>
  </si>
  <si>
    <t>https://www.regulations.gov/docket?D=EPA-R10-OAR-2011-0367</t>
  </si>
  <si>
    <t xml:space="preserve"> Golden Valley Electric Association, Healy Power Plant</t>
  </si>
  <si>
    <t>Fossil Fuel Electric Power Generation</t>
  </si>
  <si>
    <t>Unit 1</t>
  </si>
  <si>
    <t xml:space="preserve"> 25-MW boiler </t>
  </si>
  <si>
    <t>SNCR</t>
  </si>
  <si>
    <t>EGU Coal-Fired Boiler</t>
  </si>
  <si>
    <t>MW</t>
  </si>
  <si>
    <t>BART</t>
  </si>
  <si>
    <t>State found that it was 4028 Based on 8 year RUL, however, there was no enforceable shutdown date. Based on a 15 year life, EPA determined that it was 3125</t>
  </si>
  <si>
    <t>EGU BOILER &lt;200 MW</t>
  </si>
  <si>
    <t>AR</t>
  </si>
  <si>
    <t>https://www.govinfo.gov/content/pkg/FR-2019-09-27/pdf/2019-19497.pdf</t>
  </si>
  <si>
    <t>Carl E. Bailey</t>
  </si>
  <si>
    <t xml:space="preserve">122 megawatt wall-fired oil/natural gas-fired boiler </t>
  </si>
  <si>
    <t>0.5% sulfur content fuel</t>
  </si>
  <si>
    <t>EGU Oil-Fired Boiler</t>
  </si>
  <si>
    <t>McClellan</t>
  </si>
  <si>
    <t>AZ</t>
  </si>
  <si>
    <t>https://www.regulations.gov/docket?D=EPA-R09-OAR-2012-0904</t>
  </si>
  <si>
    <t>Apache Generating Station</t>
  </si>
  <si>
    <t>Unit 2</t>
  </si>
  <si>
    <t>Riley TURBO wall-fired boiler - 20.4 MW</t>
  </si>
  <si>
    <t>SCR with LNB and OFA</t>
  </si>
  <si>
    <t>They did not provide a year for their dollar basis, therefore it is assumed to be the year the analysis occurred</t>
  </si>
  <si>
    <t>https://www.regulations.gov/docket?D=EPA-R09-OAR-2012-0905</t>
  </si>
  <si>
    <t>Unit3</t>
  </si>
  <si>
    <t>Riley TURBO wall-fired boiler - 78.8 MW</t>
  </si>
  <si>
    <t>https://www.regulations.gov/docket?D=EPA-R09-OAR-2013-0590</t>
  </si>
  <si>
    <t>TEP Sundt Generatin Station</t>
  </si>
  <si>
    <t>Unit 4</t>
  </si>
  <si>
    <t>Tangentially-fired</t>
  </si>
  <si>
    <t xml:space="preserve">SNCR </t>
  </si>
  <si>
    <t xml:space="preserve"> DSI</t>
  </si>
  <si>
    <t>CO</t>
  </si>
  <si>
    <t>https://beta.regulations.gov/docket/EPA-R08-OAR-2011-0770/document</t>
  </si>
  <si>
    <t>Hayden Station</t>
  </si>
  <si>
    <t>Hayden Unit 1  (NOx)</t>
  </si>
  <si>
    <t>Dry bottom coal front-fired - 190 MW</t>
  </si>
  <si>
    <t>SCR</t>
  </si>
  <si>
    <t>Drake Plant</t>
  </si>
  <si>
    <t>Drake Unit 7  (NOx)</t>
  </si>
  <si>
    <t>Dry-bottom, Front-fired coal and  natural gas - 142 MW</t>
  </si>
  <si>
    <t>Ultra Low Nox Burners</t>
  </si>
  <si>
    <t>EGU Coal and Gas Boiler</t>
  </si>
  <si>
    <t>Colorado Energy Nations</t>
  </si>
  <si>
    <t>CENC (TriGen) Unit 5 (NOx)</t>
  </si>
  <si>
    <t>Dry bottom coal tengentially-fired -  65 MW</t>
  </si>
  <si>
    <t>LNB w/SOFA and SNCR</t>
  </si>
  <si>
    <t>Drake Unit 6 (SO2)</t>
  </si>
  <si>
    <t>Dry-bottom, Front-fired coal and  natural gas -85 MW</t>
  </si>
  <si>
    <t>FGD</t>
  </si>
  <si>
    <t>Drake Unit 7  (SO2)</t>
  </si>
  <si>
    <t>FDG</t>
  </si>
  <si>
    <t>Hayden - Unit 1 (SO2)</t>
  </si>
  <si>
    <t>Tighten Emission Limit to 0.13</t>
  </si>
  <si>
    <t>KS</t>
  </si>
  <si>
    <t>https://www.federalregister.gov/documents/2011/12/27/2011-32998/approval-and-promulgation-of-implementation-plans-state-of-kansas-regional-haze</t>
  </si>
  <si>
    <t xml:space="preserve">Westar Gordon Evans </t>
  </si>
  <si>
    <t>136 megawatt fuel-oil wall-fired boiler</t>
  </si>
  <si>
    <t>natural gas only</t>
  </si>
  <si>
    <t>RP</t>
  </si>
  <si>
    <t xml:space="preserve">Westar - Lawrence </t>
  </si>
  <si>
    <t>Unit 3</t>
  </si>
  <si>
    <t>49 megawatt tangential coal-fired boiler</t>
  </si>
  <si>
    <t>0.18 lb/MMBTU NOx</t>
  </si>
  <si>
    <t>114 megawatt tangential coal-fired boiler</t>
  </si>
  <si>
    <t>Westar Tecumsah</t>
  </si>
  <si>
    <t>7/9</t>
  </si>
  <si>
    <t>82 megawatt tangential coal-fired boiler</t>
  </si>
  <si>
    <t>8/10</t>
  </si>
  <si>
    <t>150 megawatt tangential coal-fired boiler</t>
  </si>
  <si>
    <t>ND</t>
  </si>
  <si>
    <t>https://www.federalregister.gov/documents/2012/04/06/2012-6586/approval-and-promulgation-of-implementation-plans-north-dakota-regional-haze-state-implementation</t>
  </si>
  <si>
    <t>Stanton Station</t>
  </si>
  <si>
    <t>188 MW dry bottom front-wall-fired configuration and is permitted to burn both lignite and sub-bituminous Powder River Basin (PRB) coal</t>
  </si>
  <si>
    <t>spray dryer with fabric filter</t>
  </si>
  <si>
    <t xml:space="preserve"> LNB + OFA + SNCR</t>
  </si>
  <si>
    <t>NV</t>
  </si>
  <si>
    <t>https://www.federalregister.gov/documents/2012/08/23/2012-20503/approval-and-promulgation-of-air-quality-implementation-plans-nevada-regional-haze-state-and-federal</t>
  </si>
  <si>
    <t>Fort Churchill</t>
  </si>
  <si>
    <t>113 MW front wall-fired nat gas steam boilers to drive turbine generators</t>
  </si>
  <si>
    <t>LNB with FGR</t>
  </si>
  <si>
    <t>EGU Natural-Gas Fired Boiler</t>
  </si>
  <si>
    <t>113 MW nat gas steam boilers to drive turbine generators</t>
  </si>
  <si>
    <t>Tracy</t>
  </si>
  <si>
    <t>55 MW nat-gas</t>
  </si>
  <si>
    <t>83 MW nat-gas</t>
  </si>
  <si>
    <t>113 MW front wall-fired nat gas</t>
  </si>
  <si>
    <t>LNB with SNCR</t>
  </si>
  <si>
    <t>Reid Gardner</t>
  </si>
  <si>
    <t>100 MW wall-fired coal-fired boiler</t>
  </si>
  <si>
    <t>SNCR+LNB+OFA</t>
  </si>
  <si>
    <t>FIP; did not see non-EGU sources</t>
  </si>
  <si>
    <t>FIP</t>
  </si>
  <si>
    <t>OK</t>
  </si>
  <si>
    <t>https://www.federalregister.gov/documents/2011/12/28/2011-32572/approval-and-promulgation-of-implementation-plans-oklahoma-federal-implementation-plan-for</t>
  </si>
  <si>
    <t>AEP/PSO Comanche</t>
  </si>
  <si>
    <t>94 MW gas-fired turbine</t>
  </si>
  <si>
    <t>dry LNB</t>
  </si>
  <si>
    <t>WY</t>
  </si>
  <si>
    <t>https://www.govinfo.gov/content/pkg/FR-2014-01-30/pdf/2014-00930.pdf</t>
  </si>
  <si>
    <t>PacifiCorp
Naughton</t>
  </si>
  <si>
    <t>Tangentially-fired 160 megawatt coal-fired boiler</t>
  </si>
  <si>
    <t>LNBs/OFA</t>
  </si>
  <si>
    <t>Flint Creek</t>
  </si>
  <si>
    <t xml:space="preserve">558 megawatt dry bottom wall-fired coal-fired boiler </t>
  </si>
  <si>
    <t>Dry flue gas desulfurization</t>
  </si>
  <si>
    <t>EGU BOILER &gt;500MW</t>
  </si>
  <si>
    <t>Independence</t>
  </si>
  <si>
    <t>Tangentially-Fired 880 MW Coal-Fired Boiler</t>
  </si>
  <si>
    <t>low sulfur coal</t>
  </si>
  <si>
    <t>White Bluff</t>
  </si>
  <si>
    <t>Units 1 and 2</t>
  </si>
  <si>
    <t>Westar Jeffery</t>
  </si>
  <si>
    <t>720 megawatt coal-fired tangential boiler</t>
  </si>
  <si>
    <t>0.15 lb/MMBTU</t>
  </si>
  <si>
    <t xml:space="preserve">Westar Jeffery </t>
  </si>
  <si>
    <t>Westar Energy Jeffery</t>
  </si>
  <si>
    <t>720 megawatt tangential coal-fired boiler</t>
  </si>
  <si>
    <t>low NOx burners</t>
  </si>
  <si>
    <t>Note, NOx only for Cost-effectiveness calculations. Relied upon BART presumptive costs 400 - 2000 for SO2 rather than quantifying for these units</t>
  </si>
  <si>
    <t>KY</t>
  </si>
  <si>
    <t>https://www.federalregister.gov/articles/2012/03/30/2012-7575/approval-and-promulgation-of-implementation-plans-commonwealth-of-kentucky-regional-haze-state</t>
  </si>
  <si>
    <t>Mill Creek</t>
  </si>
  <si>
    <t>unit 4</t>
  </si>
  <si>
    <t>543.6 megawatt wall-fired coal boiler</t>
  </si>
  <si>
    <t>sorbent injection</t>
  </si>
  <si>
    <t>LA</t>
  </si>
  <si>
    <t>https://www.regulations.gov/document?D=EPA-R06-OAR-2016-0520-0008</t>
  </si>
  <si>
    <t>Nelson</t>
  </si>
  <si>
    <t>Unit 6</t>
  </si>
  <si>
    <t>614 megawatt coal-fired boiler</t>
  </si>
  <si>
    <t>Milton R. Young Station</t>
  </si>
  <si>
    <t>517 MW Babcock &amp; Wilcox cyclone boilers burning lignite coal</t>
  </si>
  <si>
    <t>Upgrade Existing Scrubber (SO2, 95% control eff.)</t>
  </si>
  <si>
    <t>Coal Creek Station</t>
  </si>
  <si>
    <t>550 MW Combustion Engineering boilers that tangentially fire pulverized lignite coal</t>
  </si>
  <si>
    <t>upgrade wet scrubber (SO2) + coal dryer</t>
  </si>
  <si>
    <t xml:space="preserve">upgrade wet scrubber (SO2) + coal dryer; </t>
  </si>
  <si>
    <t>SNCR + ASOFA</t>
  </si>
  <si>
    <t>NE</t>
  </si>
  <si>
    <t>https://www.federalregister.gov/documents/2012/03/02/2012-4991/approval-disapproval-and-promulgation-of-implementation-plans-nebraska-regional-haze-state</t>
  </si>
  <si>
    <t xml:space="preserve">OPPD NEBRASKA CITY STATION </t>
  </si>
  <si>
    <t>652 MW wall-fired coal-fired boiler</t>
  </si>
  <si>
    <t>LNB (with existing OFA)</t>
  </si>
  <si>
    <t>NPPD GERALD GENTLEMAN STATION</t>
  </si>
  <si>
    <t>681 MW wall-fired coal-fired boiler</t>
  </si>
  <si>
    <t>LNB+OFA</t>
  </si>
  <si>
    <t>Mohave</t>
  </si>
  <si>
    <t>790 MW pulverized coal-fueled, tangentially fired boilers</t>
  </si>
  <si>
    <t>OG&amp;E Seminole</t>
  </si>
  <si>
    <t>567 MW, dry wall-fired gas-fired boiler</t>
  </si>
  <si>
    <t>LNB with OFA and FGR</t>
  </si>
  <si>
    <t>https://www.federalregister.gov/documents/2011/03/22/2011-5799/approval-and-promulgation-of-implementation-plans-oklahoma-regional-haze-state-implementation-plan</t>
  </si>
  <si>
    <t>OG&amp;E Sooner</t>
  </si>
  <si>
    <t>570 MW, tangentially-fired coal-fired</t>
  </si>
  <si>
    <t>LNB with OFA</t>
  </si>
  <si>
    <t>dry scrubber install</t>
  </si>
  <si>
    <t>OG&amp;E Muskogee</t>
  </si>
  <si>
    <t>572 MW, tangentially-fired coal-fired</t>
  </si>
  <si>
    <t>TX</t>
  </si>
  <si>
    <t>https://www.federalregister.gov/documents/2016/01/05/2015-31904/approval-and-promulgation-of-implementation-plans-texas-and-oklahoma-regional-haze-state</t>
  </si>
  <si>
    <t>Sandow</t>
  </si>
  <si>
    <t>600 MW Coal-fired</t>
  </si>
  <si>
    <t>Scrubber upgrades=upgraded to perform at a 95% control level</t>
  </si>
  <si>
    <t>Because those calculations depended on information claimed by the companies as CBI we cannot present it here, except to note that in all cases, the cost effectiveness was less than $600/ton.</t>
  </si>
  <si>
    <t>Martin Lake</t>
  </si>
  <si>
    <t>750 MW Coal-fired boiler</t>
  </si>
  <si>
    <t>Because those calculations depended on information claimed by the companies as CBI we cannot present it here, except to note that in all cases, the cost effectiveness was less than $600/ton.   FACILITY  INFO WAS NOT AVAILABLE in docket that I could find; some found online through Google searches. need to check in eGRID data.</t>
  </si>
  <si>
    <t>Monticello</t>
  </si>
  <si>
    <t>coal-fired</t>
  </si>
  <si>
    <t>Limestone</t>
  </si>
  <si>
    <t>Big Brown</t>
  </si>
  <si>
    <t>tangentially-fired coal-fired boiler 572.9 MW</t>
  </si>
  <si>
    <t xml:space="preserve">Wet FGD retrofit; </t>
  </si>
  <si>
    <t>tangentially-fired coal-fired boiler 562.9</t>
  </si>
  <si>
    <t>Wet FGD retrofit;</t>
  </si>
  <si>
    <t>Coleto Creek</t>
  </si>
  <si>
    <t>tangentially-fired coal-fired boiler 629.5 MW</t>
  </si>
  <si>
    <t>Tolk</t>
  </si>
  <si>
    <t>172B</t>
  </si>
  <si>
    <t>tangentially-fired coal-fired boiler 542.9 MW</t>
  </si>
  <si>
    <t>install SDA dry scrubbers</t>
  </si>
  <si>
    <t>171B</t>
  </si>
  <si>
    <t>tangentially-fired coal-fired boiler 533 MW</t>
  </si>
  <si>
    <t>WA</t>
  </si>
  <si>
    <t>https://www.federalregister.gov/documents/2012/05/23/2012-12504/approval-and-promulgation-of-implementation-plans-state-of-washington-regional-haze-state</t>
  </si>
  <si>
    <t>TransAlta Centralia Generation, LLC</t>
  </si>
  <si>
    <t>Unit A</t>
  </si>
  <si>
    <t>tangentially-fired wet bottom 700 MW coal-fired boiler (now 670 MW)</t>
  </si>
  <si>
    <t>new SNCR and the use of a sub-bituminous PRB coal</t>
  </si>
  <si>
    <t>Flex Fuels Project is $3,563/ton of NOx reduced. Since
the Flex Fuels Project also reduces SO2 emissions by an estimated 1,287 tons/year, the cost
effectiveness of the Flex Fuels Project is $2,526/ton of NOx plus SO2 reduced. One unit must cease burning coal by December 31, 2020, and the other coal unit cease burning coal by December 31, 2025 (state agreement)</t>
  </si>
  <si>
    <t>Unit B</t>
  </si>
  <si>
    <t>Basin Electric Power Cooperative Laramie River Station</t>
  </si>
  <si>
    <t>550 MW dry bottom, wall-fired pulverized coal-fired boiler</t>
  </si>
  <si>
    <t>LNBs/OFA and SCR</t>
  </si>
  <si>
    <t>LNBs with OFA and SCR</t>
  </si>
  <si>
    <t>Jim Bridger</t>
  </si>
  <si>
    <t>Tangentially-fired 530 megawatt coal-fired boiler</t>
  </si>
  <si>
    <t>Leland Olds Station</t>
  </si>
  <si>
    <t>216 MW Babcock &amp; Wilcox wall-fired, dry-bottom, pulverized coal-fired boiler</t>
  </si>
  <si>
    <t>Wet Scrubber (SO2)</t>
  </si>
  <si>
    <t>EGU BOILER 200 - 500 MW</t>
  </si>
  <si>
    <t>SNCR + basic SOFA</t>
  </si>
  <si>
    <t>Tangentially-fired 210 megawatt coal-fired boiler</t>
  </si>
  <si>
    <t>PacifiCorp Dave Johnston</t>
  </si>
  <si>
    <t>230 MW pulverized coal-fired boiler, cell configuration burners</t>
  </si>
  <si>
    <t>low-NOX burners (LNBs) with overfire air (OFA) and shut down in 2027</t>
  </si>
  <si>
    <t>https://www.federalregister.gov/documents/2014/01/30/2014-00930/approval-disapproval-and-promulgation-of-implementation-plans-state-of-wyoming-regional-haze-state#h-25</t>
  </si>
  <si>
    <t>new LNBs with OFA and SCR</t>
  </si>
  <si>
    <t>https://www.regulations.gov/docket?D=EPA-R09-OAR-2012-0906</t>
  </si>
  <si>
    <t>Cholla Power Plant</t>
  </si>
  <si>
    <t>Tangentially-fired - 288.9 MW</t>
  </si>
  <si>
    <t>https://www.regulations.gov/docket?D=EPA-R09-OAR-2012-0907</t>
  </si>
  <si>
    <t>Tangentially-fired - 312.3 MW</t>
  </si>
  <si>
    <t>https://www.regulations.gov/docket?D=EPA-R09-OAR-2012-0908</t>
  </si>
  <si>
    <t>Tangentially-fired - 414 MW</t>
  </si>
  <si>
    <t>https://www.regulations.gov/docket?D=EPA-R09-OAR-2012-0909</t>
  </si>
  <si>
    <t>Coronado Generating Station</t>
  </si>
  <si>
    <t>Riley TURBO wall-fired boiler - 410.9 MW</t>
  </si>
  <si>
    <t>https://www.regulations.gov/docket?D=EPA-R09-OAR-2012-0910</t>
  </si>
  <si>
    <t>Riley TURBO wall-fired boiler -410.9 MW</t>
  </si>
  <si>
    <t>SCR +LNB + OFA withLow load temperature control system</t>
  </si>
  <si>
    <t>Hayden Unit 2  (NOx)</t>
  </si>
  <si>
    <t>Dry bottom coal tengentially-fired 275.4 MW</t>
  </si>
  <si>
    <t>Craig</t>
  </si>
  <si>
    <t>Craig Unit 1 -  (NOx)</t>
  </si>
  <si>
    <t>Wall-fired coal 446.4 MW</t>
  </si>
  <si>
    <t>Craig Unit 2  (NOx)</t>
  </si>
  <si>
    <t>Hayden - Unit 2 (SO2)</t>
  </si>
  <si>
    <t>Tighten Emission Limit to 0.14</t>
  </si>
  <si>
    <t>unit 3</t>
  </si>
  <si>
    <t>462.6 megawatt wall-fired coal boiler</t>
  </si>
  <si>
    <t>440 MW Babcock &amp; Wilcox cyclone-fired unit burning crushed coal</t>
  </si>
  <si>
    <t>SOFA and SNCR</t>
  </si>
  <si>
    <t>277 MW Babcock &amp; Wilcox cyclone boilers burning lignite coal</t>
  </si>
  <si>
    <t>SNCR + ASOFA (Nox)</t>
  </si>
  <si>
    <t>Antelope Valley Station</t>
  </si>
  <si>
    <t>435 MW tangentially-fired coal-fired boiler</t>
  </si>
  <si>
    <t>LNB + SOFA</t>
  </si>
  <si>
    <t>Coyote Station</t>
  </si>
  <si>
    <t>Main</t>
  </si>
  <si>
    <t>450 MW cyclone coal-fired boiler</t>
  </si>
  <si>
    <t>ASOFA</t>
  </si>
  <si>
    <t>NH</t>
  </si>
  <si>
    <t>https://www.federalregister.gov/documents/2012/08/22/2012-20271/approval-and-promulgation-of-air-quality-implementation-plans-new-hampshire-regional-haze</t>
  </si>
  <si>
    <t>PSNH Merrimack Station</t>
  </si>
  <si>
    <t>MK2</t>
  </si>
  <si>
    <t>320 MW cyclone coal-fired EGU</t>
  </si>
  <si>
    <t>State law required FGD for Hg removal (not fed requirement)</t>
  </si>
  <si>
    <t>AEP/PSO Northeastern</t>
  </si>
  <si>
    <t>495 MW gas-fired boiler</t>
  </si>
  <si>
    <t>AEP/PSO Southwestern</t>
  </si>
  <si>
    <t>332 MW gas-fired boiler</t>
  </si>
  <si>
    <t>490 MW tangentially-fired coal-fired</t>
  </si>
  <si>
    <t>SD</t>
  </si>
  <si>
    <t>https://www.federalregister.gov/documents/2012/04/26/2012-8988/approval-and-promulgation-of-implementation-plans-south-dakota-regional-haze-state-implementation</t>
  </si>
  <si>
    <t>Otter Tail Power Company, Big Stone I (Unit 1)</t>
  </si>
  <si>
    <t>#1 Babcock boiler</t>
  </si>
  <si>
    <t>474 MW, coal-fired boiler</t>
  </si>
  <si>
    <t>SOFA + SCR</t>
  </si>
  <si>
    <t>UT</t>
  </si>
  <si>
    <t>https://www.regulations.gov/contentStreamer?documentId=EPA-R08-OAR-2015-0463-0182&amp;contentType=pdf</t>
  </si>
  <si>
    <t xml:space="preserve">PacifiCorp Hunter </t>
  </si>
  <si>
    <t>Tangentially-fired 430MW coal-fired boiler</t>
  </si>
  <si>
    <t>LNB and SOFA with SCR</t>
  </si>
  <si>
    <t>PacifiCorp Huntington</t>
  </si>
  <si>
    <t>Tangentially-fired 330 MW pulverized coal-fired boiler</t>
  </si>
  <si>
    <t>PacifiCorp Wyodak</t>
  </si>
  <si>
    <t>335 megawatt dry bottom wall-fired coal-fired boiler</t>
  </si>
  <si>
    <t>LNBs/OFA with SCR</t>
  </si>
  <si>
    <t>MN</t>
  </si>
  <si>
    <t>https://www.federalregister.gov/documents/2013/02/06/2013-01473/approval-and-promulgation-of-air-quality-implementation-plans-states-of-minnesota-and-michigan</t>
  </si>
  <si>
    <t>Northshore Mining</t>
  </si>
  <si>
    <t>Iron Ore Mining</t>
  </si>
  <si>
    <t>Process boiler, 79 MMBtu/hr</t>
  </si>
  <si>
    <t>Low NOX burners</t>
  </si>
  <si>
    <t>Industrial Process Boiler Natural Gas</t>
  </si>
  <si>
    <t>MMBtu/hr</t>
  </si>
  <si>
    <t xml:space="preserve">FIP--NOTE, from the State at time of this analysis: those controls and supporting analyses were evaluated as part of a FIP. This FIP is still working through revisions (EPA and the taconite companies are in the middle of settlement discussions), so EPA may have better information. </t>
  </si>
  <si>
    <t>INDUSTRIAL BOILER &lt; 100 MMBtu/hr</t>
  </si>
  <si>
    <t>ID</t>
  </si>
  <si>
    <t>https://www.federalregister.gov/articles/2011/06/22/2011-15452/approval-and-promulgation-of-implementation-plans-state-of-idaho-regional-haze-state-implementation</t>
  </si>
  <si>
    <t>TASCO-NAMPA Sugar company</t>
  </si>
  <si>
    <t>Beet Sugar Manufacturing</t>
  </si>
  <si>
    <t>Riley boiler</t>
  </si>
  <si>
    <t>350 million BTU per hour, coal-fired boiler</t>
  </si>
  <si>
    <t>spray dry FGD</t>
  </si>
  <si>
    <t>Industrial Coal-Fired Boiler</t>
  </si>
  <si>
    <t>Control Tech approved by EPA in 2012, but State had to revise SIP once on-the-ground inspection revealed the techs were not feasible b/c of plant and unit layout. Subsequent SIP revision established new permit limits to provide the same benefits.</t>
  </si>
  <si>
    <t>INDUSTRIAL BOILER &gt;250 MW</t>
  </si>
  <si>
    <t>LNB/OFA</t>
  </si>
  <si>
    <t>AL</t>
  </si>
  <si>
    <t>https://www.regulations.gov/document?D=EPA-R04-OAR-2009-0782-0016</t>
  </si>
  <si>
    <t>International Paper Co- Courtland Mill</t>
  </si>
  <si>
    <t>Kraft pulp and paper mill</t>
  </si>
  <si>
    <t>X015</t>
  </si>
  <si>
    <t>#2 Combination boiler</t>
  </si>
  <si>
    <t>Low Nox burners</t>
  </si>
  <si>
    <t>Industrial Power Boiler Coal, Wood , and gas</t>
  </si>
  <si>
    <t>GA</t>
  </si>
  <si>
    <t>https://www.federalregister.gov/articles/2012/06/28/2012-15691/approval-and-promulgation-of-implementation-plans-state-of-georgia-regional-haze-state</t>
  </si>
  <si>
    <t>GP Brunswick Cellulose</t>
  </si>
  <si>
    <t>Power Boiler U700 (F1)</t>
  </si>
  <si>
    <t>Fuel-oil and wood waste power boiler</t>
  </si>
  <si>
    <t>1% sulfur fuel oil</t>
  </si>
  <si>
    <t xml:space="preserve">Industrial Power Boiler Fuel Oil and Wood Waste </t>
  </si>
  <si>
    <t>GP Brunswick Cedar Springs</t>
  </si>
  <si>
    <t>Power Boiler No. 1 (U 500)</t>
  </si>
  <si>
    <t>784 MMBtu/hr boiler that burns coal, wood waste, and fuel oil</t>
  </si>
  <si>
    <t>70% reduction based on duct sorbent injection</t>
  </si>
  <si>
    <t xml:space="preserve">Industrial Power Boiler Coal, Wood Waste, and Fuel Oil </t>
  </si>
  <si>
    <t>addition of caustic at 1675 also found to be reasonble</t>
  </si>
  <si>
    <t>Power Boiler No. 2 (U 501)</t>
  </si>
  <si>
    <t>Industrial Power Boiler Coal, Wood Waste, and Fuel Oil</t>
  </si>
  <si>
    <t>Interstate Paper</t>
  </si>
  <si>
    <t>Power Boiler (F1)</t>
  </si>
  <si>
    <t>power boiler that combusts gas and TRS containing waste streams</t>
  </si>
  <si>
    <t>combustion of natural gas except during periods of curtailment</t>
  </si>
  <si>
    <t xml:space="preserve">Industrial Power Boiler Natural Gas and Waste </t>
  </si>
  <si>
    <t>ME</t>
  </si>
  <si>
    <t>https://www.regulations.gov/document?D=EPA-R01-OAR-2010-1043-0003</t>
  </si>
  <si>
    <t>Verso Androscoggin</t>
  </si>
  <si>
    <t xml:space="preserve">Power Boiler #1 </t>
  </si>
  <si>
    <t>fuel-oil fired boilers</t>
  </si>
  <si>
    <t>low sulfur fuel &lt; 0.7 % sulfur</t>
  </si>
  <si>
    <t xml:space="preserve">Industrial Power Boiler Fuel-Oil Fired </t>
  </si>
  <si>
    <t>Year based on FLM excel spreadsheets listing 2007 for evaluation of a different control at the same source</t>
  </si>
  <si>
    <t>Power Boilers # 2</t>
  </si>
  <si>
    <t>Solutia, Inc</t>
  </si>
  <si>
    <t>Chemical Manufacturer</t>
  </si>
  <si>
    <t>005</t>
  </si>
  <si>
    <t>Boiler #5- 290 MMBTU/hr w/ESP</t>
  </si>
  <si>
    <t>Low sulfur coal</t>
  </si>
  <si>
    <t>Industrial Power Boiler</t>
  </si>
  <si>
    <t>006</t>
  </si>
  <si>
    <t>Boiler #6- 320 MMBTU/hr w/ESP</t>
  </si>
  <si>
    <t>Boiler #7- 536 MMBTU/hr w/ESP</t>
  </si>
  <si>
    <t>rotating opposed fired air system/furnace sorben injection</t>
  </si>
  <si>
    <t>WI</t>
  </si>
  <si>
    <t>https://www.govinfo.gov/content/pkg/FR-2012-08-07/pdf/2012-19137.pdf</t>
  </si>
  <si>
    <t>Georgia-Pacific</t>
  </si>
  <si>
    <t>S10</t>
  </si>
  <si>
    <t>76.3MW coal-fired boiler, 50 MW coal-fired boiler with same stack</t>
  </si>
  <si>
    <t>dry circulating fluidized bed FGD</t>
  </si>
  <si>
    <t>Industrial Power Boiler - Coal</t>
  </si>
  <si>
    <t>https://dnr.wi.gov/topic/AirQuality/documents/HazeSIPBARTAttachment4.pdf</t>
  </si>
  <si>
    <t>INDUSTRIAL BOILER 100 - 250 MMBtu/hr</t>
  </si>
  <si>
    <t>76.3MW coal-fired boiler, 50 MW coal-fired boiler</t>
  </si>
  <si>
    <t>OFA/Flue Gas Recirculation (FGR)/SNCR</t>
  </si>
  <si>
    <t>Monsanto/P4 Production </t>
  </si>
  <si>
    <t>Other Basic Inorganic Chemical Manufacturing (Phosphorus)</t>
  </si>
  <si>
    <t>#5 Rotary Kiln</t>
  </si>
  <si>
    <t>wet-FGD with lime</t>
  </si>
  <si>
    <t>Kiln</t>
  </si>
  <si>
    <t>KILN</t>
  </si>
  <si>
    <t>https://www.regulations.gov/docket?D=EPA-R09-OAR-2013-0589</t>
  </si>
  <si>
    <t>Phoenix Cement Company Clarkdale Plant</t>
  </si>
  <si>
    <t>Cement Manufacturing</t>
  </si>
  <si>
    <t>Kiln 4</t>
  </si>
  <si>
    <t>Precalciner</t>
  </si>
  <si>
    <t>https://www.regulations.gov/docket?D=EPA-R09-OAR-2013-0588</t>
  </si>
  <si>
    <t>Calpoertland Cement</t>
  </si>
  <si>
    <t>Rillito Kiln 4</t>
  </si>
  <si>
    <t>CEMEX Lyons</t>
  </si>
  <si>
    <t>Cement manufacturing</t>
  </si>
  <si>
    <t>CEMEX - Kiln (NOx)</t>
  </si>
  <si>
    <t>Dragon Products</t>
  </si>
  <si>
    <t>lime kiln</t>
  </si>
  <si>
    <t>single dry process rotary kiln</t>
  </si>
  <si>
    <t>additional sncr reagent</t>
  </si>
  <si>
    <t>Cost in spreadsheet based on SIP cost estimate. Dragon suggested that cost effectiveness would be ~300/ton more than Maine DEP reported</t>
  </si>
  <si>
    <t>MI</t>
  </si>
  <si>
    <t>https://www.federalregister.gov/articles/2012/12/03/2012-29014/approval-and-promulgation-of-air-quality-implementation-plans-michigan-regional-haze-state</t>
  </si>
  <si>
    <t>St. Mary's Cement</t>
  </si>
  <si>
    <t>cement kiln; indirect firing system; kiln system includes a pre-heater and pre-calciner</t>
  </si>
  <si>
    <t xml:space="preserve">The five non-EGU BART-eligible sources include two Portland cement plants, one taconite plant, and two paper products plants. Table 9.2.d of Michigan's regional haze plan includes a summary of the BART analysis submitted by the sources and Michigan's evaluation of potential BART options and proposed BART control strategies. More detailed information of BART controls and analysis submitted by the sources can be found in appendices 9C through 9J of Michigan's plan.    </t>
  </si>
  <si>
    <t>MT</t>
  </si>
  <si>
    <t>https://www.federalregister.gov/documents/2012/04/20/2012-8367/approval-and-promulgation-of-implementation-plans-state-of-montana-state-implementation-plan-and</t>
  </si>
  <si>
    <t>Ash Grove Cement</t>
  </si>
  <si>
    <t>long wet kiln</t>
  </si>
  <si>
    <t>coal and petroleum coke</t>
  </si>
  <si>
    <t>LNB + SNCR</t>
  </si>
  <si>
    <t>Holcim (US) Inc. Trident cement plant</t>
  </si>
  <si>
    <t>no info found</t>
  </si>
  <si>
    <t>https://www.regulations.gov/docket?D=EPA-R09-OAR-2013-0591</t>
  </si>
  <si>
    <t>Lhoist North America Nelson Lime Plant</t>
  </si>
  <si>
    <t>Lime Manufacturing</t>
  </si>
  <si>
    <t>Kiln 1 (SO2)</t>
  </si>
  <si>
    <t>SNCR + Low sulfur fuel</t>
  </si>
  <si>
    <t>https://www.regulations.gov/docket?D=EPA-R09-OAR-2013-0592</t>
  </si>
  <si>
    <t>Kiln 2 (NOx)</t>
  </si>
  <si>
    <t>https://www.regulations.gov/docket?D=EPA-R09-OAR-2013-0593</t>
  </si>
  <si>
    <t>https://www.regulations.gov/docket?D=EPA-R09-OAR-2013-0594</t>
  </si>
  <si>
    <t>ASARCO Inc. Hayden Smelter</t>
  </si>
  <si>
    <t>Nonferrous Metal (except Aluminum) Smelting and Refining</t>
  </si>
  <si>
    <t>Copper Smelter</t>
  </si>
  <si>
    <t>Amine Scrubber</t>
  </si>
  <si>
    <t>Smelter</t>
  </si>
  <si>
    <t>SMELTER</t>
  </si>
  <si>
    <t>Freeport-McMoRan Miami Smelter</t>
  </si>
  <si>
    <t>Improve primary and new secondary capture systems, additional controls as needed</t>
  </si>
  <si>
    <t>Year (n)</t>
  </si>
  <si>
    <t>CEPCI Index Value</t>
  </si>
  <si>
    <r>
      <t>Cost Index Ratio (Value</t>
    </r>
    <r>
      <rPr>
        <vertAlign val="subscript"/>
        <sz val="11"/>
        <color theme="1"/>
        <rFont val="Calibri"/>
        <family val="2"/>
        <scheme val="minor"/>
      </rPr>
      <t>2019</t>
    </r>
    <r>
      <rPr>
        <sz val="11"/>
        <color theme="1"/>
        <rFont val="Calibri"/>
        <family val="2"/>
        <scheme val="minor"/>
      </rPr>
      <t>/Value</t>
    </r>
    <r>
      <rPr>
        <vertAlign val="subscript"/>
        <sz val="11"/>
        <color theme="1"/>
        <rFont val="Calibri"/>
        <family val="2"/>
        <scheme val="minor"/>
      </rPr>
      <t>n</t>
    </r>
    <r>
      <rPr>
        <sz val="11"/>
        <color theme="1"/>
        <rFont val="Calibri"/>
        <family val="2"/>
        <scheme val="minor"/>
      </rPr>
      <t>)</t>
    </r>
  </si>
  <si>
    <t>Descriptive Statistics of PP1 Costs by Equipment Type</t>
  </si>
  <si>
    <t>Equipment Type</t>
  </si>
  <si>
    <t>Capacity</t>
  </si>
  <si>
    <t>MIN</t>
  </si>
  <si>
    <t>MAX</t>
  </si>
  <si>
    <t>MEAN</t>
  </si>
  <si>
    <t>STDEV</t>
  </si>
  <si>
    <t>STD ERROR</t>
  </si>
  <si>
    <t>Mean+2STDEV</t>
  </si>
  <si>
    <t>Median</t>
  </si>
  <si>
    <t>Observations</t>
  </si>
  <si>
    <t>Observations &lt; Mean + 2 STDEV</t>
  </si>
  <si>
    <t>% of observations captured with Mean +2 Stdev Threshold</t>
  </si>
  <si>
    <t>98th Percentile Value</t>
  </si>
  <si>
    <t>EGU Boiler</t>
  </si>
  <si>
    <t>&lt;200 MW</t>
  </si>
  <si>
    <t>200 - 500 MW</t>
  </si>
  <si>
    <t>&gt;500 MW</t>
  </si>
  <si>
    <t>Any</t>
  </si>
  <si>
    <t>Industrial Boiler</t>
  </si>
  <si>
    <t>&lt;100 MMBtu/hr</t>
  </si>
  <si>
    <t>100 - 250 MMBtu/hr</t>
  </si>
  <si>
    <t>&gt;250 MMBtu/hr</t>
  </si>
  <si>
    <t>All</t>
  </si>
  <si>
    <t>Cost-Effectiveness in $2019 ($/ton)</t>
  </si>
  <si>
    <t>Cost-effectiveness in $2019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</si>
</sst>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
    <numFmt numFmtId="166" formatCode="&quot;$&quot;#,##0.00"/>
    <numFmt numFmtId="167" formatCode="_(* #,##0_);_(* \(#,##0\);_(* &quot;-&quot;??_);_(@_)"/>
    <numFmt numFmtId="168" formatCode="&quot;$&quot;#,##0.00\ ;\(&quot;$&quot;#,##0.00\)"/>
    <numFmt numFmtId="169" formatCode="&quot;$&quot;#,##0\ ;\(&quot;$&quot;#,##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2"/>
      <name val="Times New Roman"/>
      <family val="1"/>
    </font>
    <font>
      <u/>
      <sz val="11"/>
      <color theme="10"/>
      <name val="Calibri"/>
      <family val="2"/>
      <scheme val="minor"/>
    </font>
    <font>
      <u/>
      <sz val="12"/>
      <name val="Times New Roman"/>
      <family val="1"/>
    </font>
    <font>
      <sz val="11"/>
      <name val="Calibri"/>
      <family val="2"/>
      <scheme val="minor"/>
    </font>
    <font>
      <sz val="9"/>
      <name val="Calibri"/>
      <family val="2"/>
      <scheme val="minor"/>
    </font>
    <font>
      <u/>
      <sz val="11"/>
      <name val="Calibri"/>
      <family val="2"/>
      <scheme val="minor"/>
    </font>
    <font>
      <vertAlign val="subscript"/>
      <sz val="11"/>
      <color theme="1"/>
      <name val="Calibri"/>
      <family val="2"/>
      <scheme val="minor"/>
    </font>
    <font>
      <sz val="10"/>
      <name val="Arial"/>
      <family val="2"/>
    </font>
    <font>
      <sz val="12"/>
      <color indexed="24"/>
      <name val="Arial"/>
      <family val="2"/>
    </font>
    <font>
      <sz val="12"/>
      <name val="Arial"/>
      <family val="2"/>
    </font>
    <font>
      <b/>
      <sz val="18"/>
      <name val="Arial"/>
      <family val="2"/>
    </font>
    <font>
      <sz val="18"/>
      <color indexed="24"/>
      <name val="Arial"/>
      <family val="2"/>
    </font>
    <font>
      <b/>
      <sz val="12"/>
      <name val="Arial"/>
      <family val="2"/>
    </font>
    <font>
      <sz val="8"/>
      <color indexed="24"/>
      <name val="Arial"/>
      <family val="2"/>
    </font>
    <font>
      <u/>
      <sz val="11"/>
      <color theme="10"/>
      <name val="Calibri"/>
      <family val="2"/>
    </font>
    <font>
      <sz val="11"/>
      <name val="Times New Roman"/>
      <family val="1"/>
    </font>
    <font>
      <sz val="18"/>
      <color theme="3"/>
      <name val="Cambria"/>
      <family val="2"/>
      <scheme val="major"/>
    </font>
  </fonts>
  <fills count="2">
    <fill>
      <patternFill patternType="none"/>
    </fill>
    <fill>
      <patternFill patternType="gray125"/>
    </fill>
  </fills>
  <borders count="9">
    <border>
      <left/>
      <right/>
      <top/>
      <bottom/>
      <diagonal/>
    </border>
    <border>
      <left/>
      <right style="medium">
        <color rgb="FF333333"/>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0"/>
      </top>
      <bottom style="double">
        <color indexed="0"/>
      </bottom>
      <diagonal/>
    </border>
    <border>
      <left/>
      <right/>
      <top style="double">
        <color indexed="64"/>
      </top>
      <bottom/>
      <diagonal/>
    </border>
  </borders>
  <cellStyleXfs count="1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3" fillId="0" borderId="0" applyFont="0" applyFill="0" applyBorder="0" applyAlignment="0" applyProtection="0"/>
    <xf numFmtId="4" fontId="13" fillId="0" borderId="0" applyFont="0" applyFill="0" applyBorder="0" applyAlignment="0" applyProtection="0"/>
    <xf numFmtId="4" fontId="13"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3" fillId="0" borderId="0" applyFont="0" applyFill="0" applyBorder="0" applyAlignment="0" applyProtection="0"/>
    <xf numFmtId="168" fontId="13"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169" fontId="13" fillId="0" borderId="0" applyFont="0" applyFill="0" applyBorder="0" applyAlignment="0" applyProtection="0"/>
    <xf numFmtId="0" fontId="14" fillId="0" borderId="0" applyProtection="0"/>
    <xf numFmtId="0" fontId="14" fillId="0" borderId="0" applyProtection="0"/>
    <xf numFmtId="0" fontId="14" fillId="0" borderId="0" applyProtection="0"/>
    <xf numFmtId="0" fontId="13" fillId="0" borderId="0" applyFont="0" applyFill="0" applyBorder="0" applyAlignment="0" applyProtection="0"/>
    <xf numFmtId="2" fontId="14" fillId="0" borderId="0" applyProtection="0"/>
    <xf numFmtId="2" fontId="14" fillId="0" borderId="0" applyProtection="0"/>
    <xf numFmtId="2" fontId="14" fillId="0" borderId="0" applyProtection="0"/>
    <xf numFmtId="2" fontId="13" fillId="0" borderId="0" applyFont="0" applyFill="0" applyBorder="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6" fillId="0" borderId="0" applyNumberFormat="0" applyFill="0" applyBorder="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8" fillId="0" borderId="0" applyNumberFormat="0" applyFill="0" applyBorder="0" applyAlignment="0" applyProtection="0"/>
    <xf numFmtId="0" fontId="15" fillId="0" borderId="0" applyProtection="0"/>
    <xf numFmtId="0" fontId="15" fillId="0" borderId="0" applyProtection="0"/>
    <xf numFmtId="0" fontId="15" fillId="0" borderId="0" applyProtection="0"/>
    <xf numFmtId="0" fontId="17" fillId="0" borderId="0" applyProtection="0"/>
    <xf numFmtId="0" fontId="17" fillId="0" borderId="0" applyProtection="0"/>
    <xf numFmtId="0" fontId="17" fillId="0" borderId="0" applyProtection="0"/>
    <xf numFmtId="0" fontId="19" fillId="0" borderId="0" applyNumberFormat="0" applyFill="0" applyBorder="0" applyAlignment="0" applyProtection="0">
      <alignment vertical="top"/>
      <protection locked="0"/>
    </xf>
    <xf numFmtId="0" fontId="12" fillId="0" borderId="0"/>
    <xf numFmtId="0" fontId="12" fillId="0" borderId="0"/>
    <xf numFmtId="0" fontId="1" fillId="0" borderId="0"/>
    <xf numFmtId="0" fontId="12" fillId="0" borderId="0"/>
    <xf numFmtId="0" fontId="2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3" fillId="0" borderId="0"/>
    <xf numFmtId="0" fontId="13"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0" fontId="13" fillId="0" borderId="0" applyFont="0" applyFill="0" applyBorder="0" applyAlignment="0" applyProtection="0"/>
    <xf numFmtId="0" fontId="21" fillId="0" borderId="0" applyNumberFormat="0" applyFill="0" applyBorder="0" applyAlignment="0"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4" fillId="0" borderId="7" applyProtection="0"/>
    <xf numFmtId="0" fontId="13" fillId="0" borderId="8" applyNumberFormat="0" applyFont="0" applyFill="0" applyAlignment="0" applyProtection="0"/>
  </cellStyleXfs>
  <cellXfs count="75">
    <xf numFmtId="0" fontId="0" fillId="0" borderId="0" xfId="0"/>
    <xf numFmtId="0" fontId="3" fillId="0" borderId="0" xfId="0" applyFont="1" applyAlignment="1">
      <alignment horizontal="center"/>
    </xf>
    <xf numFmtId="0" fontId="3" fillId="0" borderId="0" xfId="0" applyFont="1" applyAlignment="1"/>
    <xf numFmtId="0" fontId="3" fillId="0" borderId="0" xfId="0" applyFont="1" applyAlignment="1">
      <alignment horizontal="left"/>
    </xf>
    <xf numFmtId="0" fontId="3" fillId="0" borderId="0" xfId="0" applyFont="1" applyAlignment="1">
      <alignment horizontal="center" vertical="center"/>
    </xf>
    <xf numFmtId="0" fontId="4" fillId="0" borderId="0" xfId="0" applyFont="1" applyAlignment="1">
      <alignment horizontal="center"/>
    </xf>
    <xf numFmtId="0" fontId="4" fillId="0" borderId="0" xfId="0" applyFont="1" applyAlignment="1"/>
    <xf numFmtId="0" fontId="4" fillId="0" borderId="0" xfId="0" applyFont="1" applyAlignment="1">
      <alignment horizontal="left"/>
    </xf>
    <xf numFmtId="0" fontId="4" fillId="0" borderId="0" xfId="0" applyFont="1" applyAlignment="1">
      <alignment horizontal="center" vertical="center"/>
    </xf>
    <xf numFmtId="0" fontId="5" fillId="0" borderId="0" xfId="0" applyFont="1" applyFill="1" applyAlignment="1">
      <alignment horizontal="center"/>
    </xf>
    <xf numFmtId="0" fontId="6" fillId="0" borderId="0" xfId="4" applyFill="1" applyAlignment="1"/>
    <xf numFmtId="0" fontId="5" fillId="0" borderId="0" xfId="0" applyFont="1" applyFill="1" applyAlignment="1"/>
    <xf numFmtId="0" fontId="5" fillId="0" borderId="0" xfId="0" applyFont="1" applyFill="1" applyAlignment="1">
      <alignment horizontal="left"/>
    </xf>
    <xf numFmtId="49" fontId="5" fillId="0" borderId="0" xfId="0" applyNumberFormat="1" applyFont="1" applyFill="1" applyAlignment="1"/>
    <xf numFmtId="0" fontId="0" fillId="0" borderId="0" xfId="0" applyFill="1" applyAlignment="1">
      <alignment horizontal="center" vertical="center"/>
    </xf>
    <xf numFmtId="0" fontId="5" fillId="0" borderId="0" xfId="0" applyFont="1" applyFill="1" applyAlignment="1">
      <alignment horizontal="center" vertical="center"/>
    </xf>
    <xf numFmtId="6" fontId="5" fillId="0" borderId="0" xfId="0" applyNumberFormat="1" applyFont="1" applyFill="1" applyAlignment="1">
      <alignment horizontal="center"/>
    </xf>
    <xf numFmtId="2" fontId="5" fillId="0" borderId="0" xfId="0" applyNumberFormat="1" applyFont="1" applyFill="1" applyAlignment="1"/>
    <xf numFmtId="8" fontId="5" fillId="0" borderId="0" xfId="0" applyNumberFormat="1" applyFont="1" applyFill="1" applyAlignment="1"/>
    <xf numFmtId="0" fontId="5" fillId="0" borderId="0" xfId="0" applyFont="1" applyFill="1" applyAlignment="1">
      <alignment horizontal="center" vertical="top"/>
    </xf>
    <xf numFmtId="164" fontId="5" fillId="0" borderId="0" xfId="2" applyNumberFormat="1" applyFont="1" applyFill="1" applyAlignment="1">
      <alignment horizontal="center"/>
    </xf>
    <xf numFmtId="0" fontId="7" fillId="0" borderId="0" xfId="4" applyFont="1" applyFill="1" applyAlignment="1"/>
    <xf numFmtId="0" fontId="0" fillId="0" borderId="0" xfId="0" applyAlignment="1">
      <alignment horizontal="center" vertical="center"/>
    </xf>
    <xf numFmtId="165" fontId="5" fillId="0" borderId="0" xfId="0" applyNumberFormat="1" applyFont="1" applyFill="1" applyAlignment="1">
      <alignment horizontal="center"/>
    </xf>
    <xf numFmtId="0" fontId="7" fillId="0" borderId="0" xfId="4" applyFont="1" applyFill="1" applyAlignment="1">
      <alignment horizontal="right"/>
    </xf>
    <xf numFmtId="0" fontId="5" fillId="0" borderId="0" xfId="0" applyFont="1" applyFill="1" applyAlignment="1">
      <alignment horizontal="right"/>
    </xf>
    <xf numFmtId="0" fontId="5" fillId="0" borderId="0" xfId="0" applyFont="1" applyFill="1" applyBorder="1" applyAlignment="1">
      <alignment horizontal="center"/>
    </xf>
    <xf numFmtId="3" fontId="5" fillId="0" borderId="0" xfId="0" applyNumberFormat="1" applyFont="1" applyFill="1" applyAlignment="1">
      <alignment horizontal="center"/>
    </xf>
    <xf numFmtId="0" fontId="7" fillId="0" borderId="0" xfId="4" applyFont="1" applyFill="1" applyBorder="1" applyAlignment="1">
      <alignment horizontal="right"/>
    </xf>
    <xf numFmtId="0" fontId="5" fillId="0" borderId="0" xfId="0" applyFont="1" applyFill="1" applyBorder="1" applyAlignment="1">
      <alignment horizontal="right"/>
    </xf>
    <xf numFmtId="0" fontId="5" fillId="0" borderId="0" xfId="0" applyNumberFormat="1" applyFont="1" applyFill="1" applyBorder="1" applyAlignment="1">
      <alignment horizontal="center" vertical="center"/>
    </xf>
    <xf numFmtId="164" fontId="5" fillId="0" borderId="0" xfId="2" applyNumberFormat="1" applyFont="1" applyFill="1" applyBorder="1" applyAlignment="1">
      <alignment horizontal="center"/>
    </xf>
    <xf numFmtId="0" fontId="5" fillId="0" borderId="0" xfId="0" applyFont="1" applyFill="1" applyBorder="1" applyAlignment="1">
      <alignment horizontal="center" vertical="center"/>
    </xf>
    <xf numFmtId="0" fontId="5" fillId="0" borderId="0" xfId="0" applyNumberFormat="1" applyFont="1" applyFill="1" applyAlignment="1">
      <alignment horizontal="center" vertical="center"/>
    </xf>
    <xf numFmtId="2" fontId="5" fillId="0" borderId="0" xfId="0" applyNumberFormat="1" applyFont="1" applyFill="1" applyAlignment="1">
      <alignment horizontal="center" vertical="center"/>
    </xf>
    <xf numFmtId="0" fontId="5" fillId="0" borderId="0" xfId="0" applyFont="1" applyFill="1" applyAlignment="1">
      <alignment horizontal="right" vertical="center"/>
    </xf>
    <xf numFmtId="2" fontId="5" fillId="0" borderId="0" xfId="0" applyNumberFormat="1" applyFont="1" applyFill="1" applyAlignment="1">
      <alignment horizontal="center"/>
    </xf>
    <xf numFmtId="164" fontId="5" fillId="0" borderId="0" xfId="2" applyNumberFormat="1" applyFont="1" applyFill="1" applyAlignment="1">
      <alignment horizontal="right"/>
    </xf>
    <xf numFmtId="0" fontId="5" fillId="0" borderId="0" xfId="2" applyNumberFormat="1" applyFont="1" applyFill="1" applyAlignment="1">
      <alignment horizontal="center" vertical="center"/>
    </xf>
    <xf numFmtId="3" fontId="5" fillId="0" borderId="0" xfId="0" applyNumberFormat="1" applyFont="1" applyFill="1" applyBorder="1" applyAlignment="1">
      <alignment horizontal="center"/>
    </xf>
    <xf numFmtId="6" fontId="5" fillId="0" borderId="0" xfId="0" applyNumberFormat="1" applyFont="1" applyFill="1" applyBorder="1" applyAlignment="1">
      <alignment horizontal="center"/>
    </xf>
    <xf numFmtId="3" fontId="5" fillId="0" borderId="0" xfId="0" applyNumberFormat="1" applyFont="1" applyFill="1" applyBorder="1" applyAlignment="1">
      <alignment horizontal="center" vertical="center"/>
    </xf>
    <xf numFmtId="8" fontId="5" fillId="0" borderId="0" xfId="0" applyNumberFormat="1" applyFont="1" applyFill="1" applyAlignment="1">
      <alignment horizontal="center"/>
    </xf>
    <xf numFmtId="43" fontId="5" fillId="0" borderId="0" xfId="1" applyFont="1" applyFill="1" applyAlignment="1">
      <alignment horizontal="center" vertical="center"/>
    </xf>
    <xf numFmtId="164" fontId="5" fillId="0" borderId="1" xfId="2" applyNumberFormat="1" applyFont="1" applyFill="1" applyBorder="1" applyAlignment="1">
      <alignment horizontal="center"/>
    </xf>
    <xf numFmtId="166" fontId="5" fillId="0" borderId="0" xfId="0" applyNumberFormat="1" applyFont="1" applyFill="1" applyAlignment="1">
      <alignment horizontal="center"/>
    </xf>
    <xf numFmtId="0" fontId="8" fillId="0" borderId="0" xfId="0" applyFont="1" applyFill="1"/>
    <xf numFmtId="0" fontId="8" fillId="0" borderId="0" xfId="0" applyFont="1" applyFill="1" applyAlignment="1">
      <alignment horizontal="center" vertical="center"/>
    </xf>
    <xf numFmtId="2" fontId="8" fillId="0" borderId="0" xfId="0" applyNumberFormat="1" applyFont="1" applyFill="1" applyAlignment="1">
      <alignment horizontal="center" vertical="center"/>
    </xf>
    <xf numFmtId="3" fontId="9" fillId="0" borderId="0" xfId="0" applyNumberFormat="1" applyFont="1" applyFill="1" applyAlignment="1">
      <alignment horizontal="center"/>
    </xf>
    <xf numFmtId="0" fontId="10" fillId="0" borderId="0" xfId="4" applyFont="1" applyFill="1"/>
    <xf numFmtId="0" fontId="0" fillId="0" borderId="0" xfId="0" applyAlignment="1">
      <alignment horizontal="left"/>
    </xf>
    <xf numFmtId="0" fontId="0" fillId="0" borderId="0" xfId="0" applyNumberFormat="1"/>
    <xf numFmtId="0" fontId="2" fillId="0" borderId="2"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center"/>
    </xf>
    <xf numFmtId="0" fontId="0" fillId="0" borderId="2" xfId="0" applyFill="1" applyBorder="1" applyAlignment="1">
      <alignment horizontal="center"/>
    </xf>
    <xf numFmtId="0" fontId="0" fillId="0" borderId="2" xfId="0" applyFill="1" applyBorder="1" applyAlignment="1">
      <alignment horizontal="center" wrapText="1"/>
    </xf>
    <xf numFmtId="0" fontId="8" fillId="0" borderId="2" xfId="0" applyFont="1" applyBorder="1" applyAlignment="1">
      <alignment horizontal="center"/>
    </xf>
    <xf numFmtId="0" fontId="8" fillId="0" borderId="2" xfId="0" applyFont="1" applyFill="1" applyBorder="1" applyAlignment="1">
      <alignment horizontal="center"/>
    </xf>
    <xf numFmtId="0" fontId="0" fillId="0" borderId="2" xfId="0" applyFont="1" applyBorder="1" applyAlignment="1">
      <alignment horizontal="center"/>
    </xf>
    <xf numFmtId="167" fontId="1" fillId="0" borderId="2" xfId="1" applyNumberFormat="1" applyFont="1" applyBorder="1"/>
    <xf numFmtId="1" fontId="1" fillId="0" borderId="2" xfId="2" applyNumberFormat="1" applyFont="1" applyBorder="1"/>
    <xf numFmtId="9" fontId="1" fillId="0" borderId="2" xfId="3" applyFont="1" applyBorder="1" applyAlignment="1">
      <alignment horizontal="center"/>
    </xf>
    <xf numFmtId="1" fontId="0" fillId="0" borderId="2" xfId="0" applyNumberFormat="1" applyFont="1" applyBorder="1"/>
    <xf numFmtId="0" fontId="0" fillId="0" borderId="2" xfId="0" applyFont="1" applyBorder="1"/>
    <xf numFmtId="0" fontId="0" fillId="0" borderId="2" xfId="0" applyFont="1" applyBorder="1" applyAlignment="1">
      <alignment horizontal="center" vertical="center"/>
    </xf>
    <xf numFmtId="167" fontId="8" fillId="0" borderId="2" xfId="1" applyNumberFormat="1" applyFont="1" applyFill="1" applyBorder="1"/>
    <xf numFmtId="0" fontId="8" fillId="0" borderId="2" xfId="0" applyFont="1" applyFill="1" applyBorder="1"/>
    <xf numFmtId="9" fontId="8" fillId="0" borderId="2" xfId="3" applyFont="1" applyFill="1" applyBorder="1" applyAlignment="1">
      <alignment horizontal="center"/>
    </xf>
    <xf numFmtId="1" fontId="8" fillId="0" borderId="2" xfId="0" applyNumberFormat="1" applyFont="1" applyFill="1" applyBorder="1"/>
    <xf numFmtId="0" fontId="0" fillId="0" borderId="2" xfId="0" applyBorder="1" applyAlignment="1">
      <alignment horizont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cellXfs>
  <cellStyles count="125">
    <cellStyle name="Comma" xfId="1" builtinId="3"/>
    <cellStyle name="Comma 2" xfId="5"/>
    <cellStyle name="Comma 3" xfId="6"/>
    <cellStyle name="Comma 4" xfId="7"/>
    <cellStyle name="Comma 5" xfId="8"/>
    <cellStyle name="Comma 6" xfId="9"/>
    <cellStyle name="Comma 7" xfId="10"/>
    <cellStyle name="Comma 7 2" xfId="11"/>
    <cellStyle name="Comma0" xfId="12"/>
    <cellStyle name="Comma0 2" xfId="13"/>
    <cellStyle name="Comma0 3" xfId="14"/>
    <cellStyle name="Comma0 4" xfId="15"/>
    <cellStyle name="Currency" xfId="2" builtinId="4"/>
    <cellStyle name="Currency 2" xfId="16"/>
    <cellStyle name="Currency 3" xfId="17"/>
    <cellStyle name="Currency0" xfId="18"/>
    <cellStyle name="Currency0 2" xfId="19"/>
    <cellStyle name="Currency0 3" xfId="20"/>
    <cellStyle name="Currency0 4" xfId="21"/>
    <cellStyle name="Date" xfId="22"/>
    <cellStyle name="Date 2" xfId="23"/>
    <cellStyle name="Date 3" xfId="24"/>
    <cellStyle name="Date 4" xfId="25"/>
    <cellStyle name="Fixed" xfId="26"/>
    <cellStyle name="Fixed 2" xfId="27"/>
    <cellStyle name="Fixed 3" xfId="28"/>
    <cellStyle name="Fixed 4" xfId="29"/>
    <cellStyle name="Heading 1 2" xfId="30"/>
    <cellStyle name="Heading 1 3" xfId="31"/>
    <cellStyle name="Heading 1 4" xfId="32"/>
    <cellStyle name="Heading 1 5" xfId="33"/>
    <cellStyle name="Heading 1 6" xfId="34"/>
    <cellStyle name="Heading 2 2" xfId="35"/>
    <cellStyle name="Heading 2 3" xfId="36"/>
    <cellStyle name="Heading 2 4" xfId="37"/>
    <cellStyle name="Heading 2 5" xfId="38"/>
    <cellStyle name="Heading 2 6" xfId="39"/>
    <cellStyle name="HEADING1" xfId="40"/>
    <cellStyle name="HEADING1 2" xfId="41"/>
    <cellStyle name="HEADING1 3" xfId="42"/>
    <cellStyle name="HEADING2" xfId="43"/>
    <cellStyle name="HEADING2 2" xfId="44"/>
    <cellStyle name="HEADING2 3" xfId="45"/>
    <cellStyle name="Hyperlink" xfId="4" builtinId="8"/>
    <cellStyle name="Hyperlink 2" xfId="46"/>
    <cellStyle name="Normal" xfId="0" builtinId="0"/>
    <cellStyle name="Normal 10" xfId="47"/>
    <cellStyle name="Normal 10 2" xfId="48"/>
    <cellStyle name="Normal 12" xfId="49"/>
    <cellStyle name="Normal 2" xfId="50"/>
    <cellStyle name="Normal 2 2" xfId="51"/>
    <cellStyle name="Normal 3" xfId="52"/>
    <cellStyle name="Normal 4" xfId="53"/>
    <cellStyle name="Normal 4 2" xfId="54"/>
    <cellStyle name="Normal 5" xfId="55"/>
    <cellStyle name="Normal 6" xfId="56"/>
    <cellStyle name="Normal 7" xfId="57"/>
    <cellStyle name="Normal 7 2" xfId="58"/>
    <cellStyle name="Normal 8" xfId="59"/>
    <cellStyle name="Normal 9" xfId="60"/>
    <cellStyle name="Normal 9 2" xfId="61"/>
    <cellStyle name="Percent" xfId="3" builtinId="5"/>
    <cellStyle name="Percent 2" xfId="62"/>
    <cellStyle name="Percent 3" xfId="63"/>
    <cellStyle name="Percent 4" xfId="64"/>
    <cellStyle name="Percent 5" xfId="65"/>
    <cellStyle name="Percent 5 2" xfId="66"/>
    <cellStyle name="Percent 6" xfId="67"/>
    <cellStyle name="Title 2" xfId="68"/>
    <cellStyle name="Total 2" xfId="69"/>
    <cellStyle name="Total 2 2" xfId="70"/>
    <cellStyle name="Total 2 2 2" xfId="71"/>
    <cellStyle name="Total 2 2 2 2" xfId="72"/>
    <cellStyle name="Total 2 2 3" xfId="73"/>
    <cellStyle name="Total 2 3" xfId="74"/>
    <cellStyle name="Total 2 3 2" xfId="75"/>
    <cellStyle name="Total 2 4" xfId="76"/>
    <cellStyle name="Total 2 4 2" xfId="77"/>
    <cellStyle name="Total 2 5" xfId="78"/>
    <cellStyle name="Total 2 5 2" xfId="79"/>
    <cellStyle name="Total 2 6" xfId="80"/>
    <cellStyle name="Total 2 6 2" xfId="81"/>
    <cellStyle name="Total 2 7" xfId="82"/>
    <cellStyle name="Total 2 7 2" xfId="83"/>
    <cellStyle name="Total 2 8" xfId="84"/>
    <cellStyle name="Total 2 8 2" xfId="85"/>
    <cellStyle name="Total 3" xfId="86"/>
    <cellStyle name="Total 3 2" xfId="87"/>
    <cellStyle name="Total 3 2 2" xfId="88"/>
    <cellStyle name="Total 3 2 2 2" xfId="89"/>
    <cellStyle name="Total 3 2 3" xfId="90"/>
    <cellStyle name="Total 3 3" xfId="91"/>
    <cellStyle name="Total 3 3 2" xfId="92"/>
    <cellStyle name="Total 3 4" xfId="93"/>
    <cellStyle name="Total 3 4 2" xfId="94"/>
    <cellStyle name="Total 3 5" xfId="95"/>
    <cellStyle name="Total 3 5 2" xfId="96"/>
    <cellStyle name="Total 3 6" xfId="97"/>
    <cellStyle name="Total 3 6 2" xfId="98"/>
    <cellStyle name="Total 3 7" xfId="99"/>
    <cellStyle name="Total 3 7 2" xfId="100"/>
    <cellStyle name="Total 3 8" xfId="101"/>
    <cellStyle name="Total 3 8 2" xfId="102"/>
    <cellStyle name="Total 4" xfId="103"/>
    <cellStyle name="Total 4 2" xfId="104"/>
    <cellStyle name="Total 4 2 2" xfId="105"/>
    <cellStyle name="Total 4 2 2 2" xfId="106"/>
    <cellStyle name="Total 4 2 3" xfId="107"/>
    <cellStyle name="Total 4 3" xfId="108"/>
    <cellStyle name="Total 4 3 2" xfId="109"/>
    <cellStyle name="Total 4 4" xfId="110"/>
    <cellStyle name="Total 4 4 2" xfId="111"/>
    <cellStyle name="Total 4 5" xfId="112"/>
    <cellStyle name="Total 4 5 2" xfId="113"/>
    <cellStyle name="Total 4 6" xfId="114"/>
    <cellStyle name="Total 4 6 2" xfId="115"/>
    <cellStyle name="Total 4 7" xfId="116"/>
    <cellStyle name="Total 4 7 2" xfId="117"/>
    <cellStyle name="Total 4 8" xfId="118"/>
    <cellStyle name="Total 4 8 2" xfId="119"/>
    <cellStyle name="Total 5" xfId="120"/>
    <cellStyle name="Total 5 2" xfId="121"/>
    <cellStyle name="Total 5 2 2" xfId="122"/>
    <cellStyle name="Total 5 3" xfId="123"/>
    <cellStyle name="Total 6" xfId="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15240</xdr:rowOff>
    </xdr:from>
    <xdr:to>
      <xdr:col>8</xdr:col>
      <xdr:colOff>595313</xdr:colOff>
      <xdr:row>46</xdr:row>
      <xdr:rowOff>152400</xdr:rowOff>
    </xdr:to>
    <xdr:sp macro="" textlink="">
      <xdr:nvSpPr>
        <xdr:cNvPr id="2" name="TextBox 1"/>
        <xdr:cNvSpPr txBox="1"/>
      </xdr:nvSpPr>
      <xdr:spPr>
        <a:xfrm>
          <a:off x="7620" y="15240"/>
          <a:ext cx="5826443" cy="8900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pPr algn="ctr"/>
          <a:endParaRPr lang="en-US" sz="2400" b="1">
            <a:effectLst/>
            <a:latin typeface="Microsoft YaHei" panose="020B0503020204020204" pitchFamily="34" charset="-122"/>
            <a:ea typeface="Microsoft YaHei" panose="020B0503020204020204" pitchFamily="34" charset="-122"/>
          </a:endParaRPr>
        </a:p>
        <a:p>
          <a:pPr algn="ctr"/>
          <a:endParaRPr lang="en-US" sz="2400" b="1">
            <a:effectLst/>
            <a:latin typeface="Microsoft YaHei" panose="020B0503020204020204" pitchFamily="34" charset="-122"/>
            <a:ea typeface="Microsoft YaHei" panose="020B0503020204020204" pitchFamily="34" charset="-122"/>
          </a:endParaRPr>
        </a:p>
        <a:p>
          <a:pPr algn="ctr"/>
          <a:r>
            <a:rPr lang="en-US" sz="2400" b="1">
              <a:effectLst/>
              <a:latin typeface="Microsoft YaHei" panose="020B0503020204020204" pitchFamily="34" charset="-122"/>
              <a:ea typeface="Microsoft YaHei" panose="020B0503020204020204" pitchFamily="34" charset="-122"/>
            </a:rPr>
            <a:t>Appendix J</a:t>
          </a:r>
        </a:p>
        <a:p>
          <a:pPr marL="0" marR="0" algn="ctr">
            <a:spcBef>
              <a:spcPts val="0"/>
            </a:spcBef>
            <a:spcAft>
              <a:spcPts val="0"/>
            </a:spcAft>
          </a:pPr>
          <a:r>
            <a:rPr lang="en-US" sz="1100" b="1" cap="all">
              <a:effectLst/>
              <a:latin typeface="+mn-lt"/>
              <a:ea typeface="Times New Roman"/>
              <a:cs typeface="Arial"/>
            </a:rPr>
            <a:t> </a:t>
          </a:r>
          <a:endParaRPr lang="en-US" sz="1100" b="1" cap="all">
            <a:effectLst/>
            <a:latin typeface="Times New Roman"/>
            <a:ea typeface="Times New Roman"/>
            <a:cs typeface="Arial"/>
          </a:endParaRPr>
        </a:p>
        <a:p>
          <a:pPr marL="0" marR="0" algn="ctr">
            <a:spcBef>
              <a:spcPts val="0"/>
            </a:spcBef>
            <a:spcAft>
              <a:spcPts val="1200"/>
            </a:spcAft>
          </a:pPr>
          <a:r>
            <a:rPr lang="en-US" sz="2400" b="1">
              <a:effectLst/>
              <a:latin typeface="+mn-lt"/>
              <a:ea typeface="Times New Roman"/>
              <a:cs typeface="Arial"/>
            </a:rPr>
            <a:t>Descriptive Statistics for Planning Period</a:t>
          </a:r>
          <a:r>
            <a:rPr lang="en-US" sz="2400" b="1" baseline="0">
              <a:effectLst/>
              <a:latin typeface="+mn-lt"/>
              <a:ea typeface="Times New Roman"/>
              <a:cs typeface="Arial"/>
            </a:rPr>
            <a:t> I Determination Costs </a:t>
          </a: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endParaRPr lang="en-US" sz="1200">
            <a:effectLst/>
            <a:latin typeface="Times New Roman" panose="02020603050405020304" pitchFamily="18" charset="0"/>
            <a:ea typeface="Calibri"/>
            <a:cs typeface="Times New Roman" panose="02020603050405020304" pitchFamily="18" charset="0"/>
          </a:endParaRP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Division of Environmental Quality</a:t>
          </a: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Office of Air Quality</a:t>
          </a:r>
        </a:p>
        <a:p>
          <a:endParaRPr lang="en-US" sz="1100"/>
        </a:p>
      </xdr:txBody>
    </xdr:sp>
    <xdr:clientData/>
  </xdr:twoCellAnchor>
  <xdr:twoCellAnchor editAs="oneCell">
    <xdr:from>
      <xdr:col>2</xdr:col>
      <xdr:colOff>108585</xdr:colOff>
      <xdr:row>6</xdr:row>
      <xdr:rowOff>22860</xdr:rowOff>
    </xdr:from>
    <xdr:to>
      <xdr:col>7</xdr:col>
      <xdr:colOff>521335</xdr:colOff>
      <xdr:row>15</xdr:row>
      <xdr:rowOff>99060</xdr:rowOff>
    </xdr:to>
    <xdr:pic>
      <xdr:nvPicPr>
        <xdr:cNvPr id="3" name="Picture 2" descr="EQ_Vertical_colo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775"/>
        <a:stretch/>
      </xdr:blipFill>
      <xdr:spPr bwMode="auto">
        <a:xfrm>
          <a:off x="1423035" y="1165860"/>
          <a:ext cx="3698875" cy="17907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1</xdr:row>
      <xdr:rowOff>15240</xdr:rowOff>
    </xdr:from>
    <xdr:to>
      <xdr:col>9</xdr:col>
      <xdr:colOff>601980</xdr:colOff>
      <xdr:row>21</xdr:row>
      <xdr:rowOff>104775</xdr:rowOff>
    </xdr:to>
    <xdr:sp macro="" textlink="">
      <xdr:nvSpPr>
        <xdr:cNvPr id="2" name="TextBox 1"/>
        <xdr:cNvSpPr txBox="1"/>
      </xdr:nvSpPr>
      <xdr:spPr>
        <a:xfrm>
          <a:off x="30480" y="196215"/>
          <a:ext cx="5886450" cy="3861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EPA guidance recommends that DEQ evaluate costs in terms of cost per ton of emissions reduced. This metric allows the state to perform an “apples-to-apples” comparison of different control options at the same source and across different sources. EPA guidance also suggests that “when the cost/ton of a possible measure is within the range of the cost/ton values that have been incurred multiple times by sources of similar type to meet regional haze requirements or any other [Clean Air Act] requirement, this weighs in favor of concluding that the cost of compliance is not an obstacle to the measure being considered necessary to make reasonable progress.”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Based on this guidance, DEQ has compared the cost of compliance in dollars per ton for the strategies evaluated for Arkansas sources for Planning Period II to the costs of control determinations for BART and reasonable progress for Planning Period I. To ensure an apples-to-apples comparison, DEQ escalated the cost/ton values of each determination to 2019 dollars using the Chemical Engineering Plant Cost Index </a:t>
          </a:r>
          <a:r>
            <a:rPr lang="en-US" sz="1100" b="1" u="sng">
              <a:solidFill>
                <a:schemeClr val="dk1"/>
              </a:solidFill>
              <a:effectLst/>
              <a:latin typeface="+mn-lt"/>
              <a:ea typeface="+mn-ea"/>
              <a:cs typeface="+mn-cs"/>
            </a:rPr>
            <a:t>(See CEPCI Index</a:t>
          </a:r>
          <a:r>
            <a:rPr lang="en-US" sz="1100" b="1" u="sng" baseline="0">
              <a:solidFill>
                <a:schemeClr val="dk1"/>
              </a:solidFill>
              <a:effectLst/>
              <a:latin typeface="+mn-lt"/>
              <a:ea typeface="+mn-ea"/>
              <a:cs typeface="+mn-cs"/>
            </a:rPr>
            <a:t> Tab</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DEQ did not include any BART-alternatives in this analysis because many BART alternatives were either trading programs or selected on the basis that an operations change suggested by a facility had greater visibility benefit than what would be achieved by BART rather than on a technology-specific cost-basis. The</a:t>
          </a:r>
          <a:r>
            <a:rPr lang="en-US" sz="1100"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BART and RP Determination Costs </a:t>
          </a:r>
          <a:r>
            <a:rPr lang="en-US" sz="1100" baseline="0">
              <a:solidFill>
                <a:schemeClr val="dk1"/>
              </a:solidFill>
              <a:effectLst/>
              <a:latin typeface="+mn-lt"/>
              <a:ea typeface="+mn-ea"/>
              <a:cs typeface="+mn-cs"/>
            </a:rPr>
            <a:t>tab lists each of the cost determinations. Other states were provided with the opportunity to review and provide corrections, if determined necessary.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a:t>
          </a:r>
          <a:r>
            <a:rPr lang="en-US" sz="1100" b="1" u="sng" baseline="0">
              <a:solidFill>
                <a:schemeClr val="dk1"/>
              </a:solidFill>
              <a:effectLst/>
              <a:latin typeface="+mn-lt"/>
              <a:ea typeface="+mn-ea"/>
              <a:cs typeface="+mn-cs"/>
            </a:rPr>
            <a:t>Descriptive Stats PP1 </a:t>
          </a:r>
          <a:r>
            <a:rPr lang="en-US" sz="1100" baseline="0">
              <a:solidFill>
                <a:schemeClr val="dk1"/>
              </a:solidFill>
              <a:effectLst/>
              <a:latin typeface="+mn-lt"/>
              <a:ea typeface="+mn-ea"/>
              <a:cs typeface="+mn-cs"/>
            </a:rPr>
            <a:t>tab </a:t>
          </a:r>
          <a:r>
            <a:rPr lang="en-US" sz="1100">
              <a:solidFill>
                <a:schemeClr val="dk1"/>
              </a:solidFill>
              <a:effectLst/>
              <a:latin typeface="+mn-lt"/>
              <a:ea typeface="+mn-ea"/>
              <a:cs typeface="+mn-cs"/>
            </a:rPr>
            <a:t>provides summary statistics for Planning Period II cost/ton by emission unit type.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regulations.gov/contentStreamer?documentId=EPA-R08-OAR-2015-0463-0182&amp;contentType=pdf" TargetMode="External"/><Relationship Id="rId18" Type="http://schemas.openxmlformats.org/officeDocument/2006/relationships/hyperlink" Target="https://www.federalregister.gov/documents/2012/04/06/2012-6586/approval-and-promulgation-of-implementation-plans-north-dakota-regional-haze-state-implementation" TargetMode="External"/><Relationship Id="rId26" Type="http://schemas.openxmlformats.org/officeDocument/2006/relationships/hyperlink" Target="https://www.federalregister.gov/documents/2012/08/23/2012-20503/approval-and-promulgation-of-air-quality-implementation-plans-nevada-regional-haze-state-and-federal" TargetMode="External"/><Relationship Id="rId39" Type="http://schemas.openxmlformats.org/officeDocument/2006/relationships/hyperlink" Target="https://www.federalregister.gov/documents/2012/04/06/2012-6586/approval-and-promulgation-of-implementation-plans-north-dakota-regional-haze-state-implementation" TargetMode="External"/><Relationship Id="rId21" Type="http://schemas.openxmlformats.org/officeDocument/2006/relationships/hyperlink" Target="https://www.federalregister.gov/documents/2012/04/06/2012-6586/approval-and-promulgation-of-implementation-plans-north-dakota-regional-haze-state-implementation" TargetMode="External"/><Relationship Id="rId34" Type="http://schemas.openxmlformats.org/officeDocument/2006/relationships/hyperlink" Target="https://www.federalregister.gov/articles/2011/06/22/2011-15452/approval-and-promulgation-of-implementation-plans-state-of-idaho-regional-haze-state-implementation" TargetMode="External"/><Relationship Id="rId42" Type="http://schemas.openxmlformats.org/officeDocument/2006/relationships/hyperlink" Target="https://www.federalregister.gov/documents/2011/12/28/2011-32572/approval-and-promulgation-of-implementation-plans-oklahoma-federal-implementation-plan-for" TargetMode="External"/><Relationship Id="rId47" Type="http://schemas.openxmlformats.org/officeDocument/2006/relationships/hyperlink" Target="https://www.federalregister.gov/documents/2011/12/28/2011-32572/approval-and-promulgation-of-implementation-plans-oklahoma-federal-implementation-plan-for" TargetMode="External"/><Relationship Id="rId50" Type="http://schemas.openxmlformats.org/officeDocument/2006/relationships/hyperlink" Target="https://www.federalregister.gov/documents/2012/04/26/2012-8988/approval-and-promulgation-of-implementation-plans-south-dakota-regional-haze-state-implementation" TargetMode="External"/><Relationship Id="rId55" Type="http://schemas.openxmlformats.org/officeDocument/2006/relationships/hyperlink" Target="https://www.govinfo.gov/content/pkg/FR-2014-01-30/pdf/2014-00930.pdf" TargetMode="External"/><Relationship Id="rId63" Type="http://schemas.openxmlformats.org/officeDocument/2006/relationships/hyperlink" Target="https://www.regulations.gov/document?D=EPA-R01-OAR-2010-1043-0003" TargetMode="External"/><Relationship Id="rId7" Type="http://schemas.openxmlformats.org/officeDocument/2006/relationships/hyperlink" Target="https://beta.regulations.gov/docket/EPA-R08-OAR-2011-0770/document" TargetMode="External"/><Relationship Id="rId2" Type="http://schemas.openxmlformats.org/officeDocument/2006/relationships/hyperlink" Target="https://www.regulations.gov/document?D=EPA-R04-OAR-2009-0782-0016" TargetMode="External"/><Relationship Id="rId16" Type="http://schemas.openxmlformats.org/officeDocument/2006/relationships/hyperlink" Target="https://www.federalregister.gov/documents/2016/01/05/2015-31904/approval-and-promulgation-of-implementation-plans-texas-and-oklahoma-regional-haze-state" TargetMode="External"/><Relationship Id="rId20" Type="http://schemas.openxmlformats.org/officeDocument/2006/relationships/hyperlink" Target="https://www.federalregister.gov/documents/2012/04/06/2012-6586/approval-and-promulgation-of-implementation-plans-north-dakota-regional-haze-state-implementation" TargetMode="External"/><Relationship Id="rId29" Type="http://schemas.openxmlformats.org/officeDocument/2006/relationships/hyperlink" Target="https://www.federalregister.gov/documents/2012/04/20/2012-8367/approval-and-promulgation-of-implementation-plans-state-of-montana-state-implementation-plan-and" TargetMode="External"/><Relationship Id="rId41" Type="http://schemas.openxmlformats.org/officeDocument/2006/relationships/hyperlink" Target="https://www.federalregister.gov/documents/2011/12/28/2011-32572/approval-and-promulgation-of-implementation-plans-oklahoma-federal-implementation-plan-for" TargetMode="External"/><Relationship Id="rId54" Type="http://schemas.openxmlformats.org/officeDocument/2006/relationships/hyperlink" Target="https://www.govinfo.gov/content/pkg/FR-2014-01-30/pdf/2014-00930.pdf" TargetMode="External"/><Relationship Id="rId62" Type="http://schemas.openxmlformats.org/officeDocument/2006/relationships/hyperlink" Target="https://www.regulations.gov/document?D=EPA-R01-OAR-2010-1043-0003" TargetMode="External"/><Relationship Id="rId1" Type="http://schemas.openxmlformats.org/officeDocument/2006/relationships/hyperlink" Target="https://www.federalregister.gov/articles/2012/03/30/2012-7575/approval-and-promulgation-of-implementation-plans-commonwealth-of-kentucky-regional-haze-state" TargetMode="External"/><Relationship Id="rId6" Type="http://schemas.openxmlformats.org/officeDocument/2006/relationships/hyperlink" Target="https://www.regulations.gov/document?D=EPA-R04-OAR-2009-0782-0016" TargetMode="External"/><Relationship Id="rId11" Type="http://schemas.openxmlformats.org/officeDocument/2006/relationships/hyperlink" Target="https://www.govinfo.gov/content/pkg/FR-2012-08-07/pdf/2012-19137.pdf" TargetMode="External"/><Relationship Id="rId24" Type="http://schemas.openxmlformats.org/officeDocument/2006/relationships/hyperlink" Target="https://www.federalregister.gov/documents/2012/08/23/2012-20503/approval-and-promulgation-of-air-quality-implementation-plans-nevada-regional-haze-state-and-federal" TargetMode="External"/><Relationship Id="rId32" Type="http://schemas.openxmlformats.org/officeDocument/2006/relationships/hyperlink" Target="https://www.federalregister.gov/documents/2013/02/06/2013-01473/approval-and-promulgation-of-air-quality-implementation-plans-states-of-minnesota-and-michigan" TargetMode="External"/><Relationship Id="rId37" Type="http://schemas.openxmlformats.org/officeDocument/2006/relationships/hyperlink" Target="https://www.federalregister.gov/documents/2012/04/06/2012-6586/approval-and-promulgation-of-implementation-plans-north-dakota-regional-haze-state-implementation" TargetMode="External"/><Relationship Id="rId40" Type="http://schemas.openxmlformats.org/officeDocument/2006/relationships/hyperlink" Target="https://www.federalregister.gov/documents/2012/08/22/2012-20271/approval-and-promulgation-of-air-quality-implementation-plans-new-hampshire-regional-haze" TargetMode="External"/><Relationship Id="rId45" Type="http://schemas.openxmlformats.org/officeDocument/2006/relationships/hyperlink" Target="https://www.federalregister.gov/documents/2011/12/28/2011-32572/approval-and-promulgation-of-implementation-plans-oklahoma-federal-implementation-plan-for" TargetMode="External"/><Relationship Id="rId53" Type="http://schemas.openxmlformats.org/officeDocument/2006/relationships/hyperlink" Target="https://www.federalregister.gov/documents/2014/01/30/2014-00930/approval-disapproval-and-promulgation-of-implementation-plans-state-of-wyoming-regional-haze-state" TargetMode="External"/><Relationship Id="rId58" Type="http://schemas.openxmlformats.org/officeDocument/2006/relationships/hyperlink" Target="https://www.federalregister.gov/documents/2011/12/28/2011-32572/approval-and-promulgation-of-implementation-plans-oklahoma-federal-implementation-plan-for" TargetMode="External"/><Relationship Id="rId5" Type="http://schemas.openxmlformats.org/officeDocument/2006/relationships/hyperlink" Target="https://www.regulations.gov/document?D=EPA-R04-OAR-2009-0782-0016" TargetMode="External"/><Relationship Id="rId15" Type="http://schemas.openxmlformats.org/officeDocument/2006/relationships/hyperlink" Target="https://www.regulations.gov/contentStreamer?documentId=EPA-R08-OAR-2015-0463-0182&amp;contentType=pdf" TargetMode="External"/><Relationship Id="rId23" Type="http://schemas.openxmlformats.org/officeDocument/2006/relationships/hyperlink" Target="https://www.federalregister.gov/documents/2012/08/23/2012-20503/approval-and-promulgation-of-air-quality-implementation-plans-nevada-regional-haze-state-and-federal" TargetMode="External"/><Relationship Id="rId28" Type="http://schemas.openxmlformats.org/officeDocument/2006/relationships/hyperlink" Target="https://www.federalregister.gov/documents/2012/03/02/2012-4991/approval-disapproval-and-promulgation-of-implementation-plans-nebraska-regional-haze-state" TargetMode="External"/><Relationship Id="rId36" Type="http://schemas.openxmlformats.org/officeDocument/2006/relationships/hyperlink" Target="https://www.federalregister.gov/articles/2011/06/22/2011-15452/approval-and-promulgation-of-implementation-plans-state-of-idaho-regional-haze-state-implementation" TargetMode="External"/><Relationship Id="rId49" Type="http://schemas.openxmlformats.org/officeDocument/2006/relationships/hyperlink" Target="https://www.federalregister.gov/documents/2011/12/28/2011-32572/approval-and-promulgation-of-implementation-plans-oklahoma-federal-implementation-plan-for" TargetMode="External"/><Relationship Id="rId57" Type="http://schemas.openxmlformats.org/officeDocument/2006/relationships/hyperlink" Target="https://www.federalregister.gov/documents/2012/04/06/2012-6586/approval-and-promulgation-of-implementation-plans-north-dakota-regional-haze-state-implementation" TargetMode="External"/><Relationship Id="rId61" Type="http://schemas.openxmlformats.org/officeDocument/2006/relationships/hyperlink" Target="https://www.federalregister.gov/articles/2012/06/28/2012-15691/approval-and-promulgation-of-implementation-plans-state-of-georgia-regional-haze-state" TargetMode="External"/><Relationship Id="rId10" Type="http://schemas.openxmlformats.org/officeDocument/2006/relationships/hyperlink" Target="https://www.govinfo.gov/content/pkg/FR-2014-01-30/pdf/2014-00930.pdf" TargetMode="External"/><Relationship Id="rId19" Type="http://schemas.openxmlformats.org/officeDocument/2006/relationships/hyperlink" Target="https://www.federalregister.gov/documents/2012/04/06/2012-6586/approval-and-promulgation-of-implementation-plans-north-dakota-regional-haze-state-implementation" TargetMode="External"/><Relationship Id="rId31" Type="http://schemas.openxmlformats.org/officeDocument/2006/relationships/hyperlink" Target="https://www.federalregister.gov/documents/2013/02/06/2013-01473/approval-and-promulgation-of-air-quality-implementation-plans-states-of-minnesota-and-michigan" TargetMode="External"/><Relationship Id="rId44" Type="http://schemas.openxmlformats.org/officeDocument/2006/relationships/hyperlink" Target="https://www.federalregister.gov/documents/2011/12/28/2011-32572/approval-and-promulgation-of-implementation-plans-oklahoma-federal-implementation-plan-for" TargetMode="External"/><Relationship Id="rId52" Type="http://schemas.openxmlformats.org/officeDocument/2006/relationships/hyperlink" Target="https://www.federalregister.gov/documents/2012/05/23/2012-12504/approval-and-promulgation-of-implementation-plans-state-of-washington-regional-haze-state" TargetMode="External"/><Relationship Id="rId60" Type="http://schemas.openxmlformats.org/officeDocument/2006/relationships/hyperlink" Target="https://dnr.wi.gov/topic/AirQuality/documents/HazeSIPBARTAttachment4.pdf" TargetMode="External"/><Relationship Id="rId65" Type="http://schemas.openxmlformats.org/officeDocument/2006/relationships/printerSettings" Target="../printerSettings/printerSettings3.bin"/><Relationship Id="rId4" Type="http://schemas.openxmlformats.org/officeDocument/2006/relationships/hyperlink" Target="https://www.regulations.gov/document?D=EPA-R04-OAR-2009-0782-0016" TargetMode="External"/><Relationship Id="rId9" Type="http://schemas.openxmlformats.org/officeDocument/2006/relationships/hyperlink" Target="https://www.govinfo.gov/content/pkg/FR-2014-01-30/pdf/2014-00930.pdf" TargetMode="External"/><Relationship Id="rId14" Type="http://schemas.openxmlformats.org/officeDocument/2006/relationships/hyperlink" Target="https://www.regulations.gov/contentStreamer?documentId=EPA-R08-OAR-2015-0463-0182&amp;contentType=pdf" TargetMode="External"/><Relationship Id="rId22" Type="http://schemas.openxmlformats.org/officeDocument/2006/relationships/hyperlink" Target="https://www.federalregister.gov/documents/2012/08/28/2012-21056/approval-and-promulgation-of-air-quality-implementation-plans-state-of-new-york-regional-haze-state" TargetMode="External"/><Relationship Id="rId27" Type="http://schemas.openxmlformats.org/officeDocument/2006/relationships/hyperlink" Target="https://www.federalregister.gov/documents/2012/03/02/2012-4991/approval-disapproval-and-promulgation-of-implementation-plans-nebraska-regional-haze-state" TargetMode="External"/><Relationship Id="rId30" Type="http://schemas.openxmlformats.org/officeDocument/2006/relationships/hyperlink" Target="https://www.federalregister.gov/documents/2012/04/20/2012-8367/approval-and-promulgation-of-implementation-plans-state-of-montana-state-implementation-plan-and" TargetMode="External"/><Relationship Id="rId35" Type="http://schemas.openxmlformats.org/officeDocument/2006/relationships/hyperlink" Target="https://www.federalregister.gov/articles/2011/06/22/2011-15452/approval-and-promulgation-of-implementation-plans-state-of-idaho-regional-haze-state-implementation" TargetMode="External"/><Relationship Id="rId43" Type="http://schemas.openxmlformats.org/officeDocument/2006/relationships/hyperlink" Target="https://www.federalregister.gov/documents/2011/12/28/2011-32572/approval-and-promulgation-of-implementation-plans-oklahoma-federal-implementation-plan-for" TargetMode="External"/><Relationship Id="rId48" Type="http://schemas.openxmlformats.org/officeDocument/2006/relationships/hyperlink" Target="https://www.federalregister.gov/documents/2011/12/28/2011-32572/approval-and-promulgation-of-implementation-plans-oklahoma-federal-implementation-plan-for" TargetMode="External"/><Relationship Id="rId56" Type="http://schemas.openxmlformats.org/officeDocument/2006/relationships/hyperlink" Target="https://www.regulations.gov/docket?D=EPA-R10-OAR-2011-0367" TargetMode="External"/><Relationship Id="rId64" Type="http://schemas.openxmlformats.org/officeDocument/2006/relationships/hyperlink" Target="https://beta.regulations.gov/docket/EPA-R08-OAR-2011-0770/document" TargetMode="External"/><Relationship Id="rId8" Type="http://schemas.openxmlformats.org/officeDocument/2006/relationships/hyperlink" Target="https://beta.regulations.gov/docket/EPA-R08-OAR-2011-0770/document" TargetMode="External"/><Relationship Id="rId51" Type="http://schemas.openxmlformats.org/officeDocument/2006/relationships/hyperlink" Target="https://www.federalregister.gov/documents/2012/05/23/2012-12504/approval-and-promulgation-of-implementation-plans-state-of-washington-regional-haze-state" TargetMode="External"/><Relationship Id="rId3" Type="http://schemas.openxmlformats.org/officeDocument/2006/relationships/hyperlink" Target="https://www.regulations.gov/document?D=EPA-R04-OAR-2009-0782-0016" TargetMode="External"/><Relationship Id="rId12" Type="http://schemas.openxmlformats.org/officeDocument/2006/relationships/hyperlink" Target="https://www.regulations.gov/contentStreamer?documentId=EPA-R08-OAR-2015-0463-0182&amp;contentType=pdf" TargetMode="External"/><Relationship Id="rId17" Type="http://schemas.openxmlformats.org/officeDocument/2006/relationships/hyperlink" Target="https://www.federalregister.gov/documents/2016/01/05/2015-31904/approval-and-promulgation-of-implementation-plans-texas-and-oklahoma-regional-haze-state" TargetMode="External"/><Relationship Id="rId25" Type="http://schemas.openxmlformats.org/officeDocument/2006/relationships/hyperlink" Target="https://www.federalregister.gov/documents/2012/08/23/2012-20503/approval-and-promulgation-of-air-quality-implementation-plans-nevada-regional-haze-state-and-federal" TargetMode="External"/><Relationship Id="rId33" Type="http://schemas.openxmlformats.org/officeDocument/2006/relationships/hyperlink" Target="https://www.federalregister.gov/articles/2012/12/03/2012-29014/approval-and-promulgation-of-air-quality-implementation-plans-michigan-regional-haze-state" TargetMode="External"/><Relationship Id="rId38" Type="http://schemas.openxmlformats.org/officeDocument/2006/relationships/hyperlink" Target="https://www.federalregister.gov/documents/2012/04/06/2012-6586/approval-and-promulgation-of-implementation-plans-north-dakota-regional-haze-state-implementation" TargetMode="External"/><Relationship Id="rId46" Type="http://schemas.openxmlformats.org/officeDocument/2006/relationships/hyperlink" Target="https://www.federalregister.gov/documents/2011/12/28/2011-32572/approval-and-promulgation-of-implementation-plans-oklahoma-federal-implementation-plan-for" TargetMode="External"/><Relationship Id="rId59" Type="http://schemas.openxmlformats.org/officeDocument/2006/relationships/hyperlink" Target="https://dnr.wi.gov/topic/AirQuality/documents/HazeSIPBARTAttachment4.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Layout" zoomScale="80" zoomScaleNormal="100" zoomScalePageLayoutView="80" workbookViewId="0">
      <selection activeCell="J25" sqref="J25"/>
    </sheetView>
  </sheetViews>
  <sheetFormatPr defaultRowHeight="15" x14ac:dyDescent="0.25"/>
  <sheetData/>
  <pageMargins left="0.7" right="0.7" top="0.75" bottom="0.75" header="0.3" footer="0.3"/>
  <pageSetup orientation="portrait" r:id="rId1"/>
  <headerFooter>
    <oddHeader>&amp;LDRAFT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4" sqref="E34"/>
    </sheetView>
  </sheetViews>
  <sheetFormatPr defaultRowHeight="15" x14ac:dyDescent="0.25"/>
  <sheetData>
    <row r="1" spans="1:1" x14ac:dyDescent="0.25">
      <c r="A1" t="s">
        <v>0</v>
      </c>
    </row>
    <row r="2" spans="1:1" ht="12.6" customHeigh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H18" sqref="H18"/>
    </sheetView>
  </sheetViews>
  <sheetFormatPr defaultRowHeight="15" x14ac:dyDescent="0.25"/>
  <cols>
    <col min="1" max="1" width="26.7109375" customWidth="1"/>
    <col min="2" max="2" width="20.28515625" customWidth="1"/>
    <col min="3" max="3" width="6.7109375" bestFit="1" customWidth="1"/>
    <col min="4" max="6" width="6.85546875" bestFit="1" customWidth="1"/>
    <col min="7" max="7" width="10.28515625" bestFit="1" customWidth="1"/>
    <col min="8" max="8" width="13" bestFit="1" customWidth="1"/>
    <col min="9" max="9" width="7.28515625" bestFit="1" customWidth="1"/>
    <col min="10" max="10" width="11.7109375" bestFit="1" customWidth="1"/>
    <col min="11" max="11" width="15.42578125" customWidth="1"/>
    <col min="12" max="12" width="17.140625" customWidth="1"/>
    <col min="13" max="13" width="11.7109375" customWidth="1"/>
  </cols>
  <sheetData>
    <row r="1" spans="1:13" x14ac:dyDescent="0.25">
      <c r="A1" t="s">
        <v>425</v>
      </c>
      <c r="C1" s="71" t="s">
        <v>449</v>
      </c>
      <c r="D1" s="71"/>
      <c r="E1" s="71"/>
      <c r="F1" s="71"/>
      <c r="G1" s="71"/>
      <c r="H1" s="71"/>
    </row>
    <row r="2" spans="1:13" ht="60" x14ac:dyDescent="0.25">
      <c r="A2" s="53" t="s">
        <v>426</v>
      </c>
      <c r="B2" s="54" t="s">
        <v>427</v>
      </c>
      <c r="C2" s="55" t="s">
        <v>428</v>
      </c>
      <c r="D2" s="55" t="s">
        <v>429</v>
      </c>
      <c r="E2" s="55" t="s">
        <v>430</v>
      </c>
      <c r="F2" s="55" t="s">
        <v>431</v>
      </c>
      <c r="G2" s="55" t="s">
        <v>432</v>
      </c>
      <c r="H2" s="55" t="s">
        <v>433</v>
      </c>
      <c r="I2" s="56" t="s">
        <v>434</v>
      </c>
      <c r="J2" s="56" t="s">
        <v>435</v>
      </c>
      <c r="K2" s="57" t="s">
        <v>436</v>
      </c>
      <c r="L2" s="57" t="s">
        <v>437</v>
      </c>
      <c r="M2" s="57" t="s">
        <v>438</v>
      </c>
    </row>
    <row r="3" spans="1:13" x14ac:dyDescent="0.25">
      <c r="A3" s="72" t="s">
        <v>439</v>
      </c>
      <c r="B3" s="60" t="s">
        <v>440</v>
      </c>
      <c r="C3" s="61">
        <f>MIN('BART and RP Determination Costs'!Q3:Q33)</f>
        <v>-56.818756319514655</v>
      </c>
      <c r="D3" s="61">
        <f>MAX('BART and RP Determination Costs'!Q3:Q33)</f>
        <v>5193.4176225234623</v>
      </c>
      <c r="E3" s="61">
        <f>AVERAGE('BART and RP Determination Costs'!Q3:Q33)</f>
        <v>2310.9288720592431</v>
      </c>
      <c r="F3" s="61">
        <f>STDEV('BART and RP Determination Costs'!Q3:Q33)</f>
        <v>1371.8618660668321</v>
      </c>
      <c r="G3" s="61">
        <f>F3/SQRT(COUNT('BART and RP Determination Costs'!Q3:Q33))</f>
        <v>246.39366479394843</v>
      </c>
      <c r="H3" s="61">
        <f t="shared" ref="H3:H12" si="0">E3+2*F3</f>
        <v>5054.6526041929073</v>
      </c>
      <c r="I3" s="61">
        <f>MEDIAN('BART and RP Determination Costs'!Q3:Q33)</f>
        <v>2654.2470548062147</v>
      </c>
      <c r="J3" s="62">
        <f>COUNT('BART and RP Determination Costs'!Q3:Q33)</f>
        <v>31</v>
      </c>
      <c r="K3" s="60">
        <f>COUNTIF('BART and RP Determination Costs'!Q3:Q33, "&lt;=" &amp;H3)</f>
        <v>30</v>
      </c>
      <c r="L3" s="63">
        <f>K3/J3</f>
        <v>0.967741935483871</v>
      </c>
      <c r="M3" s="64">
        <f>PERCENTILE('BART and RP Determination Costs'!Q3:Q33,0.98)</f>
        <v>4910.8457923933693</v>
      </c>
    </row>
    <row r="4" spans="1:13" x14ac:dyDescent="0.25">
      <c r="A4" s="73"/>
      <c r="B4" s="60" t="s">
        <v>441</v>
      </c>
      <c r="C4" s="61">
        <f>MIN('BART and RP Determination Costs'!Q84:Q119)</f>
        <v>259.40808887345946</v>
      </c>
      <c r="D4" s="61">
        <f>MAX('BART and RP Determination Costs'!Q84:Q119)</f>
        <v>5149.0745568300317</v>
      </c>
      <c r="E4" s="61">
        <f>AVERAGE('BART and RP Determination Costs'!Q84:Q119)</f>
        <v>2166.2557240179417</v>
      </c>
      <c r="F4" s="61">
        <f>STDEV('BART and RP Determination Costs'!Q84:Q119)</f>
        <v>1493.9837191090669</v>
      </c>
      <c r="G4" s="61">
        <f>F4/SQRT(COUNT('BART and RP Determination Costs'!Q84:Q119))</f>
        <v>248.99728651817782</v>
      </c>
      <c r="H4" s="61">
        <f t="shared" si="0"/>
        <v>5154.223162236076</v>
      </c>
      <c r="I4" s="61">
        <f>MEDIAN('BART and RP Determination Costs'!Q84:Q119)</f>
        <v>1862.7491048920851</v>
      </c>
      <c r="J4" s="65">
        <f>COUNT('BART and RP Determination Costs'!Q84:Q119)</f>
        <v>36</v>
      </c>
      <c r="K4" s="60">
        <f>COUNTIF('BART and RP Determination Costs'!Q84:Q119,"&lt;=" &amp;H4)</f>
        <v>36</v>
      </c>
      <c r="L4" s="63">
        <f t="shared" ref="L4:L13" si="1">K4/J4</f>
        <v>1</v>
      </c>
      <c r="M4" s="64">
        <f>PERCENTILE('BART and RP Determination Costs'!Q84:Q119,0.98)</f>
        <v>5027.8701772679879</v>
      </c>
    </row>
    <row r="5" spans="1:13" x14ac:dyDescent="0.25">
      <c r="A5" s="73"/>
      <c r="B5" s="60" t="s">
        <v>442</v>
      </c>
      <c r="C5" s="61">
        <f>MIN('BART and RP Determination Costs'!Q34:Q83)</f>
        <v>141.0639512752189</v>
      </c>
      <c r="D5" s="61">
        <f>MAX('BART and RP Determination Costs'!Q34:Q83)</f>
        <v>5137.2716025885047</v>
      </c>
      <c r="E5" s="61">
        <f>AVERAGE('BART and RP Determination Costs'!Q34:Q83)</f>
        <v>1741.8708330281836</v>
      </c>
      <c r="F5" s="61">
        <f>STDEV('BART and RP Determination Costs'!Q34:Q83)</f>
        <v>1368.2855919730457</v>
      </c>
      <c r="G5" s="61">
        <f>F5/SQRT(COUNT('BART and RP Determination Costs'!Q34:Q83))</f>
        <v>193.50480413679801</v>
      </c>
      <c r="H5" s="61">
        <f t="shared" si="0"/>
        <v>4478.4420169742752</v>
      </c>
      <c r="I5" s="61">
        <f>MEDIAN('BART and RP Determination Costs'!Q34:Q83)</f>
        <v>1434.2907597211254</v>
      </c>
      <c r="J5" s="65">
        <f>COUNT('BART and RP Determination Costs'!Q34:Q83)</f>
        <v>50</v>
      </c>
      <c r="K5" s="60">
        <f>COUNTIF('BART and RP Determination Costs'!Q34:Q83,"&lt;="&amp;H5)</f>
        <v>46</v>
      </c>
      <c r="L5" s="63">
        <f t="shared" si="1"/>
        <v>0.92</v>
      </c>
      <c r="M5" s="64">
        <f>PERCENTILE('BART and RP Determination Costs'!Q34:Q83,0.98)</f>
        <v>4712.8067929266163</v>
      </c>
    </row>
    <row r="6" spans="1:13" x14ac:dyDescent="0.25">
      <c r="A6" s="74"/>
      <c r="B6" s="60" t="s">
        <v>443</v>
      </c>
      <c r="C6" s="61">
        <f>MIN('BART and RP Determination Costs'!Q3:Q119)</f>
        <v>-56.818756319514655</v>
      </c>
      <c r="D6" s="61">
        <f>MAX('BART and RP Determination Costs'!Q3:Q119)</f>
        <v>5193.4176225234623</v>
      </c>
      <c r="E6" s="61">
        <f>AVERAGE('BART and RP Determination Costs'!Q3:Q119)</f>
        <v>2023.2268611101849</v>
      </c>
      <c r="F6" s="61">
        <f>STDEV('BART and RP Determination Costs'!Q3:Q119)</f>
        <v>1419.0156925125152</v>
      </c>
      <c r="G6" s="61">
        <f>F6/SQRT(COUNT('BART and RP Determination Costs'!Q3:Q119))</f>
        <v>131.18804718056191</v>
      </c>
      <c r="H6" s="61">
        <f t="shared" si="0"/>
        <v>4861.2582461352158</v>
      </c>
      <c r="I6" s="61">
        <f>MEDIAN('BART and RP Determination Costs'!Q3:Q119)</f>
        <v>1988.9412905500703</v>
      </c>
      <c r="J6" s="65">
        <f>COUNT('BART and RP Determination Costs'!Q3:Q119)</f>
        <v>117</v>
      </c>
      <c r="K6" s="60">
        <f>COUNTIF('BART and RP Determination Costs'!Q3:Q119,"&lt;="&amp;H6)</f>
        <v>112</v>
      </c>
      <c r="L6" s="63">
        <f t="shared" si="1"/>
        <v>0.95726495726495731</v>
      </c>
      <c r="M6" s="64">
        <f>PERCENTILE('BART and RP Determination Costs'!Q3:Q119,0.98)</f>
        <v>5085.6408315745721</v>
      </c>
    </row>
    <row r="7" spans="1:13" x14ac:dyDescent="0.25">
      <c r="A7" s="72" t="s">
        <v>444</v>
      </c>
      <c r="B7" s="60" t="s">
        <v>445</v>
      </c>
      <c r="C7" s="61">
        <f>MIN('BART and RP Determination Costs'!Q120:Q121)</f>
        <v>751.32141635306186</v>
      </c>
      <c r="D7" s="61">
        <f>MAX('BART and RP Determination Costs'!Q120:Q121)</f>
        <v>751.32141635306186</v>
      </c>
      <c r="E7" s="61">
        <f>AVERAGE('BART and RP Determination Costs'!Q120:Q121)</f>
        <v>751.32141635306186</v>
      </c>
      <c r="F7" s="61">
        <f>STDEV('BART and RP Determination Costs'!Q120:Q121)</f>
        <v>0</v>
      </c>
      <c r="G7" s="61">
        <f>F7/SQRT(COUNT('BART and RP Determination Costs'!Q120:Q121))</f>
        <v>0</v>
      </c>
      <c r="H7" s="61">
        <f t="shared" si="0"/>
        <v>751.32141635306186</v>
      </c>
      <c r="I7" s="61">
        <f>MEDIAN('BART and RP Determination Costs'!Q120:Q121)</f>
        <v>751.32141635306186</v>
      </c>
      <c r="J7" s="65">
        <f>COUNT('BART and RP Determination Costs'!Q120:Q121)</f>
        <v>2</v>
      </c>
      <c r="K7" s="60">
        <f>COUNTIF('BART and RP Determination Costs'!Q120:Q121,"&lt;="&amp;H7)</f>
        <v>2</v>
      </c>
      <c r="L7" s="63">
        <f t="shared" si="1"/>
        <v>1</v>
      </c>
      <c r="M7" s="64">
        <f>PERCENTILE('BART and RP Determination Costs'!Q120:Q121,0.98)</f>
        <v>751.32141635306186</v>
      </c>
    </row>
    <row r="8" spans="1:13" x14ac:dyDescent="0.25">
      <c r="A8" s="73"/>
      <c r="B8" s="60" t="s">
        <v>446</v>
      </c>
      <c r="C8" s="61">
        <f>MIN('BART and RP Determination Costs'!Q134:Q135)</f>
        <v>1465.592453474475</v>
      </c>
      <c r="D8" s="61">
        <f>MAX('BART and RP Determination Costs'!Q134:Q135)</f>
        <v>1833.8057025781118</v>
      </c>
      <c r="E8" s="61">
        <f>AVERAGE('BART and RP Determination Costs'!Q134:Q135)</f>
        <v>1649.6990780262934</v>
      </c>
      <c r="F8" s="61">
        <f>STDEV('BART and RP Determination Costs'!Q134:Q135)</f>
        <v>260.36608536391225</v>
      </c>
      <c r="G8" s="61">
        <f>F8/SQRT(COUNT('BART and RP Determination Costs'!Q134:Q135))</f>
        <v>184.10662455181784</v>
      </c>
      <c r="H8" s="61">
        <f t="shared" si="0"/>
        <v>2170.4312487541179</v>
      </c>
      <c r="I8" s="61">
        <f>MEDIAN('BART and RP Determination Costs'!Q134:Q135)</f>
        <v>1649.6990780262934</v>
      </c>
      <c r="J8" s="65">
        <f>COUNT('BART and RP Determination Costs'!Q134:Q135)</f>
        <v>2</v>
      </c>
      <c r="K8" s="60">
        <f>COUNTIF('BART and RP Determination Costs'!Q134:Q135,"&lt;="&amp;H8)</f>
        <v>2</v>
      </c>
      <c r="L8" s="63">
        <f t="shared" si="1"/>
        <v>1</v>
      </c>
      <c r="M8" s="64">
        <f>PERCENTILE('BART and RP Determination Costs'!Q134:Q135,0.98)</f>
        <v>1826.4414375960391</v>
      </c>
    </row>
    <row r="9" spans="1:13" x14ac:dyDescent="0.25">
      <c r="A9" s="73"/>
      <c r="B9" s="60" t="s">
        <v>447</v>
      </c>
      <c r="C9" s="61">
        <f>MIN('BART and RP Determination Costs'!Q122:Q133)</f>
        <v>427.81690140845075</v>
      </c>
      <c r="D9" s="61">
        <f>MAX('BART and RP Determination Costs'!Q122:Q133)</f>
        <v>3732.4133993148084</v>
      </c>
      <c r="E9" s="61">
        <f>AVERAGE('BART and RP Determination Costs'!Q122:Q133)</f>
        <v>1473.8943772903297</v>
      </c>
      <c r="F9" s="61">
        <f>STDEV('BART and RP Determination Costs'!Q122:Q133)</f>
        <v>919.70917211782455</v>
      </c>
      <c r="G9" s="61">
        <f>F9/SQRT(COUNT('BART and RP Determination Costs'!Q122:Q133))</f>
        <v>265.49716904919694</v>
      </c>
      <c r="H9" s="61">
        <f t="shared" si="0"/>
        <v>3313.3127215259788</v>
      </c>
      <c r="I9" s="61">
        <f>MEDIAN('BART and RP Determination Costs'!Q122:Q133)</f>
        <v>1295.6676341072857</v>
      </c>
      <c r="J9" s="65">
        <f>COUNT('BART and RP Determination Costs'!Q122:Q133)</f>
        <v>12</v>
      </c>
      <c r="K9" s="58">
        <f>COUNTIF('BART and RP Determination Costs'!Q122:Q133,"&lt;="&amp;H9)</f>
        <v>11</v>
      </c>
      <c r="L9" s="63">
        <f t="shared" si="1"/>
        <v>0.91666666666666663</v>
      </c>
      <c r="M9" s="64">
        <f>PERCENTILE('BART and RP Determination Costs'!Q122:Q133,0.98)</f>
        <v>3436.1280397008441</v>
      </c>
    </row>
    <row r="10" spans="1:13" x14ac:dyDescent="0.25">
      <c r="A10" s="74"/>
      <c r="B10" s="60" t="s">
        <v>443</v>
      </c>
      <c r="C10" s="61">
        <f>MIN('BART and RP Determination Costs'!Q120:Q135)</f>
        <v>427.81690140845075</v>
      </c>
      <c r="D10" s="61">
        <f>MAX('BART and RP Determination Costs'!Q120:Q135)</f>
        <v>3732.4133993148084</v>
      </c>
      <c r="E10" s="61">
        <f>AVERAGE('BART and RP Determination Costs'!Q120:Q135)</f>
        <v>1405.5483447651666</v>
      </c>
      <c r="F10" s="61">
        <f>STDEV('BART and RP Determination Costs'!Q120:Q135)</f>
        <v>832.81066848866567</v>
      </c>
      <c r="G10" s="61">
        <f>F10/SQRT(COUNT('BART and RP Determination Costs'!Q120:Q135))</f>
        <v>208.20266712216642</v>
      </c>
      <c r="H10" s="61">
        <f t="shared" si="0"/>
        <v>3071.1696817424981</v>
      </c>
      <c r="I10" s="61">
        <f>MEDIAN('BART and RP Determination Costs'!Q120:Q135)</f>
        <v>1295.6676341072857</v>
      </c>
      <c r="J10" s="65">
        <f>COUNT('BART and RP Determination Costs'!Q120:Q135)</f>
        <v>16</v>
      </c>
      <c r="K10" s="58">
        <f>COUNTIF('BART and RP Determination Costs'!Q120:Q135,"&lt;="&amp;H10)</f>
        <v>15</v>
      </c>
      <c r="L10" s="63">
        <f t="shared" si="1"/>
        <v>0.9375</v>
      </c>
      <c r="M10" s="64">
        <f>PERCENTILE('BART and RP Determination Costs'!Q120:Q135,0.98)</f>
        <v>3328.3879089321299</v>
      </c>
    </row>
    <row r="11" spans="1:13" ht="14.45" x14ac:dyDescent="0.3">
      <c r="A11" s="66" t="s">
        <v>374</v>
      </c>
      <c r="B11" s="60" t="s">
        <v>443</v>
      </c>
      <c r="C11" s="61">
        <f>MIN('BART and RP Determination Costs'!Q136:Q147)</f>
        <v>513.97058823529414</v>
      </c>
      <c r="D11" s="61">
        <f>MAX('BART and RP Determination Costs'!Q136:Q147)</f>
        <v>4773.6300057482276</v>
      </c>
      <c r="E11" s="61">
        <f>AVERAGE('BART and RP Determination Costs'!Q136:Q147)</f>
        <v>1566.9286352374859</v>
      </c>
      <c r="F11" s="61">
        <f>STDEV('BART and RP Determination Costs'!Q136:Q147)</f>
        <v>1142.8601134269904</v>
      </c>
      <c r="G11" s="61">
        <f>F11/SQRT(COUNT('BART and RP Determination Costs'!Q136:Q147))</f>
        <v>329.91529706657963</v>
      </c>
      <c r="H11" s="61">
        <f t="shared" si="0"/>
        <v>3852.648862091467</v>
      </c>
      <c r="I11" s="61">
        <f>MEDIAN('BART and RP Determination Costs'!Q136:Q147)</f>
        <v>1131.4748216084001</v>
      </c>
      <c r="J11" s="65">
        <f>COUNT('BART and RP Determination Costs'!Q136:Q147)</f>
        <v>12</v>
      </c>
      <c r="K11" s="60">
        <f>COUNTIF('BART and RP Determination Costs'!Q136:Q147,"&lt;="&amp;H11)</f>
        <v>11</v>
      </c>
      <c r="L11" s="63">
        <f t="shared" si="1"/>
        <v>0.91666666666666663</v>
      </c>
      <c r="M11" s="64">
        <f>PERCENTILE('BART and RP Determination Costs'!Q136:Q147,0.98)</f>
        <v>4193.9269569981552</v>
      </c>
    </row>
    <row r="12" spans="1:13" ht="14.45" x14ac:dyDescent="0.3">
      <c r="A12" s="66" t="s">
        <v>418</v>
      </c>
      <c r="B12" s="60" t="s">
        <v>443</v>
      </c>
      <c r="C12" s="61">
        <f>MIN('BART and RP Determination Costs'!Q148:Q149)</f>
        <v>912.14632876236772</v>
      </c>
      <c r="D12" s="61">
        <f>MAX('BART and RP Determination Costs'!Q148:Q149)</f>
        <v>1043.9593820517273</v>
      </c>
      <c r="E12" s="61">
        <f>AVERAGE('BART and RP Determination Costs'!Q148:Q149)</f>
        <v>978.05285540704745</v>
      </c>
      <c r="F12" s="61">
        <f>STDEV('BART and RP Determination Costs'!Q148:Q149)</f>
        <v>93.205903829809913</v>
      </c>
      <c r="G12" s="61">
        <f>F12/SQRT(COUNT('BART and RP Determination Costs'!Q148:Q149))</f>
        <v>65.906526644679786</v>
      </c>
      <c r="H12" s="61">
        <f t="shared" si="0"/>
        <v>1164.4646630666673</v>
      </c>
      <c r="I12" s="61">
        <f>MEDIAN('BART and RP Determination Costs'!Q148:Q149)</f>
        <v>978.05285540704745</v>
      </c>
      <c r="J12" s="65">
        <f>COUNT('BART and RP Determination Costs'!Q148:Q149)</f>
        <v>2</v>
      </c>
      <c r="K12" s="60">
        <f>COUNTIF('BART and RP Determination Costs'!Q148:Q149,"&lt;="&amp;H12)</f>
        <v>2</v>
      </c>
      <c r="L12" s="63">
        <f t="shared" si="1"/>
        <v>1</v>
      </c>
      <c r="M12" s="64">
        <f>PERCENTILE('BART and RP Determination Costs'!Q148:Q149,0.98)</f>
        <v>1041.32312098594</v>
      </c>
    </row>
    <row r="13" spans="1:13" ht="14.45" x14ac:dyDescent="0.3">
      <c r="A13" s="59" t="s">
        <v>448</v>
      </c>
      <c r="B13" s="59" t="s">
        <v>443</v>
      </c>
      <c r="C13" s="67">
        <f>MIN('BART and RP Determination Costs'!Q3:Q149)</f>
        <v>-56.818756319514655</v>
      </c>
      <c r="D13" s="67">
        <f>MAX('BART and RP Determination Costs'!Q3:Q149)</f>
        <v>5193.4176225234623</v>
      </c>
      <c r="E13" s="67">
        <f>AVERAGE('BART and RP Determination Costs'!Q3:Q149)</f>
        <v>1904.5276571414845</v>
      </c>
      <c r="F13" s="67">
        <f>STDEV('BART and RP Determination Costs'!Q3:Q149)</f>
        <v>1352.5078199418758</v>
      </c>
      <c r="G13" s="67">
        <f>F13/SQRT(COUNT('BART and RP Determination Costs'!Q3:Q149))</f>
        <v>111.55296484635942</v>
      </c>
      <c r="H13" s="67">
        <f>E13+2*F13</f>
        <v>4609.5432970252359</v>
      </c>
      <c r="I13" s="67">
        <f>MEDIAN('BART and RP Determination Costs'!Q3:Q149)</f>
        <v>1601.4683284958171</v>
      </c>
      <c r="J13" s="68">
        <f>COUNT('BART and RP Determination Costs'!Q3:Q149)</f>
        <v>147</v>
      </c>
      <c r="K13" s="59">
        <f>COUNTIF('BART and RP Determination Costs'!Q3:Q149,"&lt;="&amp;H13)</f>
        <v>137</v>
      </c>
      <c r="L13" s="69">
        <f t="shared" si="1"/>
        <v>0.93197278911564629</v>
      </c>
      <c r="M13" s="70">
        <f>PERCENTILE('BART and RP Determination Costs'!Q3:Q149,0.98)</f>
        <v>4988.8331359234498</v>
      </c>
    </row>
    <row r="14" spans="1:13" ht="15.75" x14ac:dyDescent="0.25">
      <c r="A14" s="11"/>
    </row>
  </sheetData>
  <mergeCells count="3">
    <mergeCell ref="C1:H1"/>
    <mergeCell ref="A3:A6"/>
    <mergeCell ref="A7:A10"/>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topLeftCell="J1" zoomScale="80" zoomScaleNormal="80" workbookViewId="0">
      <selection activeCell="Q6" sqref="Q6"/>
    </sheetView>
  </sheetViews>
  <sheetFormatPr defaultColWidth="8.85546875" defaultRowHeight="15.75" x14ac:dyDescent="0.25"/>
  <cols>
    <col min="1" max="1" width="8.140625" style="9" bestFit="1" customWidth="1"/>
    <col min="2" max="2" width="23" style="11" customWidth="1"/>
    <col min="3" max="3" width="52.7109375" style="11" customWidth="1"/>
    <col min="4" max="4" width="13.7109375" style="9" customWidth="1"/>
    <col min="5" max="5" width="31.7109375" style="12" customWidth="1"/>
    <col min="6" max="6" width="13.7109375" style="11" customWidth="1"/>
    <col min="7" max="7" width="116.7109375" style="11" customWidth="1"/>
    <col min="8" max="8" width="29" style="11" customWidth="1"/>
    <col min="9" max="9" width="29" style="15" customWidth="1"/>
    <col min="10" max="10" width="29" style="34" customWidth="1"/>
    <col min="11" max="11" width="29" style="9" customWidth="1"/>
    <col min="12" max="12" width="13.85546875" style="9" customWidth="1"/>
    <col min="13" max="13" width="13.42578125" style="15" customWidth="1"/>
    <col min="14" max="14" width="7.28515625" style="11" customWidth="1"/>
    <col min="15" max="15" width="27.85546875" style="11" customWidth="1"/>
    <col min="16" max="16" width="9.140625" style="11" bestFit="1" customWidth="1"/>
    <col min="17" max="17" width="35.7109375" style="11" customWidth="1"/>
    <col min="18" max="18" width="36.7109375" style="9" customWidth="1"/>
    <col min="19" max="16384" width="8.85546875" style="11"/>
  </cols>
  <sheetData>
    <row r="1" spans="1:18" s="2" customFormat="1" x14ac:dyDescent="0.25">
      <c r="A1" s="1" t="s">
        <v>0</v>
      </c>
      <c r="D1" s="1"/>
      <c r="E1" s="3"/>
      <c r="I1" s="4"/>
      <c r="J1" s="4"/>
      <c r="K1" s="1"/>
      <c r="L1" s="1"/>
      <c r="M1" s="4"/>
      <c r="R1" s="1"/>
    </row>
    <row r="2" spans="1:18" s="6" customFormat="1" x14ac:dyDescent="0.25">
      <c r="A2" s="5" t="s">
        <v>1</v>
      </c>
      <c r="B2" s="6" t="s">
        <v>2</v>
      </c>
      <c r="C2" s="6" t="s">
        <v>3</v>
      </c>
      <c r="D2" s="5" t="s">
        <v>4</v>
      </c>
      <c r="E2" s="7" t="s">
        <v>5</v>
      </c>
      <c r="F2" s="6" t="s">
        <v>6</v>
      </c>
      <c r="G2" s="6" t="s">
        <v>7</v>
      </c>
      <c r="H2" s="6" t="s">
        <v>8</v>
      </c>
      <c r="I2" s="8" t="s">
        <v>9</v>
      </c>
      <c r="J2" s="8" t="s">
        <v>10</v>
      </c>
      <c r="K2" s="5" t="s">
        <v>11</v>
      </c>
      <c r="L2" s="5" t="s">
        <v>12</v>
      </c>
      <c r="M2" s="8" t="s">
        <v>13</v>
      </c>
      <c r="N2" s="6" t="s">
        <v>14</v>
      </c>
      <c r="O2" s="6" t="s">
        <v>15</v>
      </c>
      <c r="P2" s="6" t="s">
        <v>16</v>
      </c>
      <c r="Q2" s="6" t="s">
        <v>450</v>
      </c>
      <c r="R2" s="5" t="s">
        <v>17</v>
      </c>
    </row>
    <row r="3" spans="1:18" x14ac:dyDescent="0.25">
      <c r="A3" s="9" t="s">
        <v>18</v>
      </c>
      <c r="B3" s="10" t="s">
        <v>19</v>
      </c>
      <c r="C3" s="11" t="s">
        <v>20</v>
      </c>
      <c r="D3" s="9">
        <v>221112</v>
      </c>
      <c r="E3" s="12" t="s">
        <v>21</v>
      </c>
      <c r="F3" s="13" t="s">
        <v>22</v>
      </c>
      <c r="G3" s="11" t="s">
        <v>23</v>
      </c>
      <c r="H3" s="11" t="s">
        <v>24</v>
      </c>
      <c r="I3" s="14" t="s">
        <v>25</v>
      </c>
      <c r="J3" s="15">
        <v>25</v>
      </c>
      <c r="K3" s="9" t="s">
        <v>26</v>
      </c>
      <c r="L3" s="16">
        <v>3125</v>
      </c>
      <c r="M3" s="15">
        <v>2009</v>
      </c>
      <c r="N3" s="11" t="s">
        <v>27</v>
      </c>
      <c r="O3" s="11" t="s">
        <v>28</v>
      </c>
      <c r="P3" s="17">
        <f>'CEPCI Index'!C13</f>
        <v>1.1640160950373635</v>
      </c>
      <c r="Q3" s="18">
        <f t="shared" ref="Q3:Q66" si="0">L3*P3</f>
        <v>3637.5502969917607</v>
      </c>
      <c r="R3" s="19" t="s">
        <v>29</v>
      </c>
    </row>
    <row r="4" spans="1:18" x14ac:dyDescent="0.25">
      <c r="A4" s="9" t="s">
        <v>30</v>
      </c>
      <c r="B4" s="11" t="s">
        <v>31</v>
      </c>
      <c r="C4" s="11" t="s">
        <v>32</v>
      </c>
      <c r="D4" s="9">
        <v>221112</v>
      </c>
      <c r="E4" s="12" t="s">
        <v>21</v>
      </c>
      <c r="F4" s="11" t="s">
        <v>22</v>
      </c>
      <c r="G4" s="11" t="s">
        <v>33</v>
      </c>
      <c r="H4" s="11" t="s">
        <v>34</v>
      </c>
      <c r="I4" s="15" t="s">
        <v>35</v>
      </c>
      <c r="J4" s="15">
        <v>122</v>
      </c>
      <c r="K4" s="9" t="s">
        <v>26</v>
      </c>
      <c r="L4" s="20">
        <v>2559</v>
      </c>
      <c r="M4" s="15">
        <v>2011</v>
      </c>
      <c r="N4" s="11" t="s">
        <v>27</v>
      </c>
      <c r="P4" s="17">
        <f>'CEPCI Index'!C15</f>
        <v>1.0372204200102442</v>
      </c>
      <c r="Q4" s="18">
        <f t="shared" si="0"/>
        <v>2654.2470548062147</v>
      </c>
      <c r="R4" s="19" t="s">
        <v>29</v>
      </c>
    </row>
    <row r="5" spans="1:18" x14ac:dyDescent="0.25">
      <c r="A5" s="9" t="s">
        <v>30</v>
      </c>
      <c r="B5" s="11" t="s">
        <v>31</v>
      </c>
      <c r="C5" s="11" t="s">
        <v>36</v>
      </c>
      <c r="D5" s="9">
        <v>221112</v>
      </c>
      <c r="E5" s="12" t="s">
        <v>21</v>
      </c>
      <c r="F5" s="11" t="s">
        <v>22</v>
      </c>
      <c r="G5" s="11" t="s">
        <v>33</v>
      </c>
      <c r="H5" s="11" t="s">
        <v>34</v>
      </c>
      <c r="I5" s="15" t="s">
        <v>35</v>
      </c>
      <c r="J5" s="15">
        <v>122</v>
      </c>
      <c r="K5" s="9" t="s">
        <v>26</v>
      </c>
      <c r="L5" s="20">
        <v>4553</v>
      </c>
      <c r="M5" s="15">
        <v>2011</v>
      </c>
      <c r="N5" s="11" t="s">
        <v>27</v>
      </c>
      <c r="P5" s="17">
        <f>'CEPCI Index'!C15</f>
        <v>1.0372204200102442</v>
      </c>
      <c r="Q5" s="18">
        <f t="shared" si="0"/>
        <v>4722.4645723066415</v>
      </c>
      <c r="R5" s="19" t="s">
        <v>29</v>
      </c>
    </row>
    <row r="6" spans="1:18" x14ac:dyDescent="0.25">
      <c r="A6" s="9" t="s">
        <v>37</v>
      </c>
      <c r="B6" s="11" t="s">
        <v>38</v>
      </c>
      <c r="C6" s="11" t="s">
        <v>39</v>
      </c>
      <c r="D6" s="9">
        <v>221112</v>
      </c>
      <c r="E6" s="12" t="s">
        <v>21</v>
      </c>
      <c r="F6" s="13" t="s">
        <v>40</v>
      </c>
      <c r="G6" s="11" t="s">
        <v>41</v>
      </c>
      <c r="H6" s="11" t="s">
        <v>42</v>
      </c>
      <c r="I6" s="15" t="s">
        <v>25</v>
      </c>
      <c r="J6" s="15">
        <v>20.399999999999999</v>
      </c>
      <c r="K6" s="9" t="s">
        <v>26</v>
      </c>
      <c r="L6" s="16">
        <v>3450</v>
      </c>
      <c r="M6" s="15">
        <v>2011</v>
      </c>
      <c r="N6" s="11" t="s">
        <v>27</v>
      </c>
      <c r="O6" s="11" t="s">
        <v>43</v>
      </c>
      <c r="P6" s="17">
        <f>'CEPCI Index'!C15</f>
        <v>1.0372204200102442</v>
      </c>
      <c r="Q6" s="18">
        <f t="shared" si="0"/>
        <v>3578.4104490353425</v>
      </c>
      <c r="R6" s="19" t="s">
        <v>29</v>
      </c>
    </row>
    <row r="7" spans="1:18" x14ac:dyDescent="0.25">
      <c r="A7" s="9" t="s">
        <v>37</v>
      </c>
      <c r="B7" s="11" t="s">
        <v>44</v>
      </c>
      <c r="C7" s="11" t="s">
        <v>39</v>
      </c>
      <c r="D7" s="9">
        <v>221112</v>
      </c>
      <c r="E7" s="12" t="s">
        <v>21</v>
      </c>
      <c r="F7" s="13" t="s">
        <v>45</v>
      </c>
      <c r="G7" s="11" t="s">
        <v>46</v>
      </c>
      <c r="H7" s="11" t="s">
        <v>42</v>
      </c>
      <c r="I7" s="15" t="s">
        <v>25</v>
      </c>
      <c r="J7" s="15">
        <v>78.8</v>
      </c>
      <c r="K7" s="9" t="s">
        <v>26</v>
      </c>
      <c r="L7" s="16">
        <v>2973</v>
      </c>
      <c r="M7" s="15">
        <v>2011</v>
      </c>
      <c r="N7" s="11" t="s">
        <v>27</v>
      </c>
      <c r="O7" s="11" t="s">
        <v>43</v>
      </c>
      <c r="P7" s="17">
        <f>'CEPCI Index'!C15</f>
        <v>1.0372204200102442</v>
      </c>
      <c r="Q7" s="18">
        <f t="shared" si="0"/>
        <v>3083.6563086904557</v>
      </c>
      <c r="R7" s="19" t="s">
        <v>29</v>
      </c>
    </row>
    <row r="8" spans="1:18" x14ac:dyDescent="0.25">
      <c r="A8" s="9" t="s">
        <v>37</v>
      </c>
      <c r="B8" s="11" t="s">
        <v>47</v>
      </c>
      <c r="C8" s="11" t="s">
        <v>48</v>
      </c>
      <c r="D8" s="9">
        <v>221112</v>
      </c>
      <c r="E8" s="12" t="s">
        <v>21</v>
      </c>
      <c r="F8" s="13" t="s">
        <v>49</v>
      </c>
      <c r="G8" s="11" t="s">
        <v>50</v>
      </c>
      <c r="H8" s="11" t="s">
        <v>51</v>
      </c>
      <c r="I8" s="15" t="s">
        <v>25</v>
      </c>
      <c r="J8" s="15">
        <v>156</v>
      </c>
      <c r="K8" s="9" t="s">
        <v>26</v>
      </c>
      <c r="L8" s="16">
        <v>3222</v>
      </c>
      <c r="M8" s="15">
        <v>2013</v>
      </c>
      <c r="N8" s="11" t="s">
        <v>27</v>
      </c>
      <c r="O8" s="11" t="s">
        <v>43</v>
      </c>
      <c r="P8" s="17">
        <f>'CEPCI Index'!C17</f>
        <v>1.0710507757404795</v>
      </c>
      <c r="Q8" s="18">
        <f t="shared" si="0"/>
        <v>3450.925599435825</v>
      </c>
      <c r="R8" s="19" t="s">
        <v>29</v>
      </c>
    </row>
    <row r="9" spans="1:18" x14ac:dyDescent="0.25">
      <c r="A9" s="9" t="s">
        <v>37</v>
      </c>
      <c r="B9" s="11" t="s">
        <v>47</v>
      </c>
      <c r="C9" s="11" t="s">
        <v>48</v>
      </c>
      <c r="D9" s="9">
        <v>221112</v>
      </c>
      <c r="E9" s="12" t="s">
        <v>21</v>
      </c>
      <c r="F9" s="13" t="s">
        <v>49</v>
      </c>
      <c r="G9" s="11" t="s">
        <v>50</v>
      </c>
      <c r="H9" s="11" t="s">
        <v>52</v>
      </c>
      <c r="I9" s="15" t="s">
        <v>25</v>
      </c>
      <c r="J9" s="15">
        <v>156</v>
      </c>
      <c r="K9" s="9" t="s">
        <v>26</v>
      </c>
      <c r="L9" s="16">
        <v>1857</v>
      </c>
      <c r="M9" s="15">
        <v>2013</v>
      </c>
      <c r="N9" s="11" t="s">
        <v>27</v>
      </c>
      <c r="O9" s="11" t="s">
        <v>43</v>
      </c>
      <c r="P9" s="17">
        <f>'CEPCI Index'!C17</f>
        <v>1.0710507757404795</v>
      </c>
      <c r="Q9" s="18">
        <f t="shared" si="0"/>
        <v>1988.9412905500703</v>
      </c>
      <c r="R9" s="19" t="s">
        <v>29</v>
      </c>
    </row>
    <row r="10" spans="1:18" x14ac:dyDescent="0.25">
      <c r="A10" s="9" t="s">
        <v>53</v>
      </c>
      <c r="B10" s="21" t="s">
        <v>54</v>
      </c>
      <c r="C10" s="11" t="s">
        <v>55</v>
      </c>
      <c r="D10" s="9">
        <v>221112</v>
      </c>
      <c r="E10" s="12" t="s">
        <v>21</v>
      </c>
      <c r="F10" s="11" t="s">
        <v>56</v>
      </c>
      <c r="G10" s="11" t="s">
        <v>57</v>
      </c>
      <c r="H10" s="11" t="s">
        <v>58</v>
      </c>
      <c r="I10" s="22" t="s">
        <v>25</v>
      </c>
      <c r="J10" s="15">
        <v>190</v>
      </c>
      <c r="K10" s="9" t="s">
        <v>26</v>
      </c>
      <c r="L10" s="16">
        <v>3385</v>
      </c>
      <c r="M10" s="15">
        <v>2008</v>
      </c>
      <c r="N10" s="11" t="s">
        <v>27</v>
      </c>
      <c r="O10" s="11" t="s">
        <v>43</v>
      </c>
      <c r="P10" s="17">
        <f>'CEPCI Index'!C12</f>
        <v>1.0557872784150157</v>
      </c>
      <c r="Q10" s="18">
        <f t="shared" si="0"/>
        <v>3573.8399374348282</v>
      </c>
      <c r="R10" s="19" t="s">
        <v>29</v>
      </c>
    </row>
    <row r="11" spans="1:18" x14ac:dyDescent="0.25">
      <c r="A11" s="9" t="s">
        <v>53</v>
      </c>
      <c r="B11" s="21" t="s">
        <v>54</v>
      </c>
      <c r="C11" s="11" t="s">
        <v>59</v>
      </c>
      <c r="D11" s="9">
        <v>221112</v>
      </c>
      <c r="E11" s="12" t="s">
        <v>21</v>
      </c>
      <c r="F11" s="11" t="s">
        <v>60</v>
      </c>
      <c r="G11" s="11" t="s">
        <v>61</v>
      </c>
      <c r="H11" s="11" t="s">
        <v>62</v>
      </c>
      <c r="I11" s="15" t="s">
        <v>63</v>
      </c>
      <c r="J11" s="15">
        <v>142</v>
      </c>
      <c r="K11" s="9" t="s">
        <v>26</v>
      </c>
      <c r="L11" s="16">
        <v>662</v>
      </c>
      <c r="M11" s="15">
        <v>2008</v>
      </c>
      <c r="N11" s="11" t="s">
        <v>27</v>
      </c>
      <c r="O11" s="11" t="s">
        <v>43</v>
      </c>
      <c r="P11" s="17">
        <f>'CEPCI Index'!C12</f>
        <v>1.0557872784150157</v>
      </c>
      <c r="Q11" s="18">
        <f t="shared" si="0"/>
        <v>698.93117831074039</v>
      </c>
      <c r="R11" s="19" t="s">
        <v>29</v>
      </c>
    </row>
    <row r="12" spans="1:18" x14ac:dyDescent="0.25">
      <c r="A12" s="9" t="s">
        <v>53</v>
      </c>
      <c r="B12" s="21" t="s">
        <v>54</v>
      </c>
      <c r="C12" s="11" t="s">
        <v>64</v>
      </c>
      <c r="D12" s="9">
        <v>221112</v>
      </c>
      <c r="E12" s="12" t="s">
        <v>21</v>
      </c>
      <c r="F12" s="11" t="s">
        <v>65</v>
      </c>
      <c r="G12" s="11" t="s">
        <v>66</v>
      </c>
      <c r="H12" s="11" t="s">
        <v>67</v>
      </c>
      <c r="I12" s="22" t="s">
        <v>25</v>
      </c>
      <c r="J12" s="15">
        <v>65</v>
      </c>
      <c r="K12" s="9" t="s">
        <v>26</v>
      </c>
      <c r="L12" s="23">
        <v>4919</v>
      </c>
      <c r="M12" s="15">
        <v>2008</v>
      </c>
      <c r="N12" s="11" t="s">
        <v>27</v>
      </c>
      <c r="O12" s="11" t="s">
        <v>43</v>
      </c>
      <c r="P12" s="17">
        <f>'CEPCI Index'!C12</f>
        <v>1.0557872784150157</v>
      </c>
      <c r="Q12" s="18">
        <f t="shared" si="0"/>
        <v>5193.4176225234623</v>
      </c>
      <c r="R12" s="19" t="s">
        <v>29</v>
      </c>
    </row>
    <row r="13" spans="1:18" x14ac:dyDescent="0.25">
      <c r="A13" s="9" t="s">
        <v>53</v>
      </c>
      <c r="B13" s="21" t="s">
        <v>54</v>
      </c>
      <c r="C13" s="11" t="s">
        <v>59</v>
      </c>
      <c r="D13" s="9">
        <v>221112</v>
      </c>
      <c r="E13" s="12" t="s">
        <v>21</v>
      </c>
      <c r="F13" s="11" t="s">
        <v>68</v>
      </c>
      <c r="G13" s="11" t="s">
        <v>69</v>
      </c>
      <c r="H13" s="11" t="s">
        <v>70</v>
      </c>
      <c r="I13" s="15" t="s">
        <v>63</v>
      </c>
      <c r="J13" s="15">
        <v>85</v>
      </c>
      <c r="K13" s="9" t="s">
        <v>26</v>
      </c>
      <c r="L13" s="16">
        <v>2816</v>
      </c>
      <c r="M13" s="15">
        <v>2008</v>
      </c>
      <c r="N13" s="11" t="s">
        <v>27</v>
      </c>
      <c r="O13" s="11" t="s">
        <v>43</v>
      </c>
      <c r="P13" s="17">
        <f>'CEPCI Index'!C12</f>
        <v>1.0557872784150157</v>
      </c>
      <c r="Q13" s="18">
        <f t="shared" si="0"/>
        <v>2973.0969760166845</v>
      </c>
      <c r="R13" s="19" t="s">
        <v>29</v>
      </c>
    </row>
    <row r="14" spans="1:18" x14ac:dyDescent="0.25">
      <c r="A14" s="9" t="s">
        <v>53</v>
      </c>
      <c r="B14" s="21" t="s">
        <v>54</v>
      </c>
      <c r="C14" s="11" t="s">
        <v>59</v>
      </c>
      <c r="D14" s="9">
        <v>221112</v>
      </c>
      <c r="E14" s="12" t="s">
        <v>21</v>
      </c>
      <c r="F14" s="13" t="s">
        <v>71</v>
      </c>
      <c r="G14" s="11" t="s">
        <v>61</v>
      </c>
      <c r="H14" s="11" t="s">
        <v>72</v>
      </c>
      <c r="I14" s="15" t="s">
        <v>63</v>
      </c>
      <c r="J14" s="15">
        <v>142</v>
      </c>
      <c r="K14" s="9" t="s">
        <v>26</v>
      </c>
      <c r="L14" s="16">
        <v>2544</v>
      </c>
      <c r="M14" s="15">
        <v>2008</v>
      </c>
      <c r="N14" s="11" t="s">
        <v>27</v>
      </c>
      <c r="O14" s="11" t="s">
        <v>43</v>
      </c>
      <c r="P14" s="17">
        <f>'CEPCI Index'!C12</f>
        <v>1.0557872784150157</v>
      </c>
      <c r="Q14" s="18">
        <f t="shared" si="0"/>
        <v>2685.9228362878002</v>
      </c>
      <c r="R14" s="19" t="s">
        <v>29</v>
      </c>
    </row>
    <row r="15" spans="1:18" x14ac:dyDescent="0.25">
      <c r="A15" s="9" t="s">
        <v>53</v>
      </c>
      <c r="B15" s="21" t="s">
        <v>54</v>
      </c>
      <c r="C15" s="11" t="s">
        <v>55</v>
      </c>
      <c r="D15" s="9">
        <v>221112</v>
      </c>
      <c r="E15" s="12" t="s">
        <v>21</v>
      </c>
      <c r="F15" s="13" t="s">
        <v>73</v>
      </c>
      <c r="G15" s="11" t="s">
        <v>57</v>
      </c>
      <c r="H15" s="11" t="s">
        <v>74</v>
      </c>
      <c r="I15" s="22" t="s">
        <v>25</v>
      </c>
      <c r="J15" s="15">
        <v>190</v>
      </c>
      <c r="K15" s="9" t="s">
        <v>26</v>
      </c>
      <c r="L15" s="16">
        <v>2318</v>
      </c>
      <c r="M15" s="15">
        <v>2008</v>
      </c>
      <c r="N15" s="11" t="s">
        <v>27</v>
      </c>
      <c r="O15" s="11" t="s">
        <v>43</v>
      </c>
      <c r="P15" s="17">
        <f>'CEPCI Index'!C12</f>
        <v>1.0557872784150157</v>
      </c>
      <c r="Q15" s="18">
        <f t="shared" si="0"/>
        <v>2447.3149113660065</v>
      </c>
      <c r="R15" s="19" t="s">
        <v>29</v>
      </c>
    </row>
    <row r="16" spans="1:18" x14ac:dyDescent="0.25">
      <c r="A16" s="9" t="s">
        <v>75</v>
      </c>
      <c r="B16" s="11" t="s">
        <v>76</v>
      </c>
      <c r="C16" s="11" t="s">
        <v>77</v>
      </c>
      <c r="D16" s="9">
        <v>221112</v>
      </c>
      <c r="E16" s="12" t="s">
        <v>21</v>
      </c>
      <c r="F16" s="11" t="s">
        <v>40</v>
      </c>
      <c r="G16" s="11" t="s">
        <v>78</v>
      </c>
      <c r="H16" s="11" t="s">
        <v>79</v>
      </c>
      <c r="I16" s="22" t="s">
        <v>35</v>
      </c>
      <c r="J16" s="15">
        <v>136</v>
      </c>
      <c r="K16" s="9" t="s">
        <v>26</v>
      </c>
      <c r="L16" s="20">
        <v>-37</v>
      </c>
      <c r="M16" s="15">
        <v>2002</v>
      </c>
      <c r="N16" s="11" t="s">
        <v>80</v>
      </c>
      <c r="P16" s="17">
        <f>'CEPCI Index'!C6</f>
        <v>1.5356420626895853</v>
      </c>
      <c r="Q16" s="18">
        <f t="shared" si="0"/>
        <v>-56.818756319514655</v>
      </c>
      <c r="R16" s="19" t="s">
        <v>29</v>
      </c>
    </row>
    <row r="17" spans="1:18" x14ac:dyDescent="0.25">
      <c r="A17" s="9" t="s">
        <v>75</v>
      </c>
      <c r="B17" s="11" t="s">
        <v>76</v>
      </c>
      <c r="C17" s="11" t="s">
        <v>81</v>
      </c>
      <c r="D17" s="9">
        <v>221112</v>
      </c>
      <c r="E17" s="12" t="s">
        <v>21</v>
      </c>
      <c r="F17" s="11" t="s">
        <v>82</v>
      </c>
      <c r="G17" s="11" t="s">
        <v>83</v>
      </c>
      <c r="H17" s="11" t="s">
        <v>84</v>
      </c>
      <c r="I17" s="22" t="s">
        <v>25</v>
      </c>
      <c r="J17" s="15">
        <v>49</v>
      </c>
      <c r="K17" s="9" t="s">
        <v>26</v>
      </c>
      <c r="L17" s="20">
        <v>989</v>
      </c>
      <c r="M17" s="15">
        <v>2002</v>
      </c>
      <c r="N17" s="11" t="s">
        <v>80</v>
      </c>
      <c r="P17" s="17">
        <f>'CEPCI Index'!C6</f>
        <v>1.5356420626895853</v>
      </c>
      <c r="Q17" s="18">
        <f t="shared" si="0"/>
        <v>1518.7499999999998</v>
      </c>
      <c r="R17" s="19" t="s">
        <v>29</v>
      </c>
    </row>
    <row r="18" spans="1:18" x14ac:dyDescent="0.25">
      <c r="A18" s="9" t="s">
        <v>75</v>
      </c>
      <c r="B18" s="11" t="s">
        <v>76</v>
      </c>
      <c r="C18" s="11" t="s">
        <v>81</v>
      </c>
      <c r="D18" s="9">
        <v>221112</v>
      </c>
      <c r="E18" s="12" t="s">
        <v>21</v>
      </c>
      <c r="F18" s="11" t="s">
        <v>49</v>
      </c>
      <c r="G18" s="11" t="s">
        <v>85</v>
      </c>
      <c r="H18" s="11" t="s">
        <v>84</v>
      </c>
      <c r="I18" s="22" t="s">
        <v>25</v>
      </c>
      <c r="J18" s="15">
        <v>114</v>
      </c>
      <c r="K18" s="9" t="s">
        <v>26</v>
      </c>
      <c r="L18" s="20">
        <v>989</v>
      </c>
      <c r="M18" s="15">
        <v>2002</v>
      </c>
      <c r="N18" s="11" t="s">
        <v>80</v>
      </c>
      <c r="P18" s="17">
        <f>'CEPCI Index'!C6</f>
        <v>1.5356420626895853</v>
      </c>
      <c r="Q18" s="18">
        <f t="shared" si="0"/>
        <v>1518.7499999999998</v>
      </c>
      <c r="R18" s="19" t="s">
        <v>29</v>
      </c>
    </row>
    <row r="19" spans="1:18" x14ac:dyDescent="0.25">
      <c r="A19" s="9" t="s">
        <v>75</v>
      </c>
      <c r="B19" s="11" t="s">
        <v>76</v>
      </c>
      <c r="C19" s="11" t="s">
        <v>86</v>
      </c>
      <c r="D19" s="9">
        <v>221112</v>
      </c>
      <c r="E19" s="12" t="s">
        <v>21</v>
      </c>
      <c r="F19" s="13" t="s">
        <v>87</v>
      </c>
      <c r="G19" s="11" t="s">
        <v>88</v>
      </c>
      <c r="H19" s="11" t="s">
        <v>84</v>
      </c>
      <c r="I19" s="22" t="s">
        <v>25</v>
      </c>
      <c r="J19" s="15">
        <v>82</v>
      </c>
      <c r="K19" s="9" t="s">
        <v>26</v>
      </c>
      <c r="L19" s="20">
        <v>450</v>
      </c>
      <c r="M19" s="15">
        <v>2002</v>
      </c>
      <c r="N19" s="11" t="s">
        <v>80</v>
      </c>
      <c r="P19" s="17">
        <f>'CEPCI Index'!C6</f>
        <v>1.5356420626895853</v>
      </c>
      <c r="Q19" s="18">
        <f t="shared" si="0"/>
        <v>691.03892821031332</v>
      </c>
      <c r="R19" s="19" t="s">
        <v>29</v>
      </c>
    </row>
    <row r="20" spans="1:18" x14ac:dyDescent="0.25">
      <c r="A20" s="9" t="s">
        <v>75</v>
      </c>
      <c r="B20" s="11" t="s">
        <v>76</v>
      </c>
      <c r="C20" s="11" t="s">
        <v>86</v>
      </c>
      <c r="D20" s="9">
        <v>221112</v>
      </c>
      <c r="E20" s="12" t="s">
        <v>21</v>
      </c>
      <c r="F20" s="13" t="s">
        <v>89</v>
      </c>
      <c r="G20" s="11" t="s">
        <v>90</v>
      </c>
      <c r="H20" s="11" t="s">
        <v>84</v>
      </c>
      <c r="I20" s="22" t="s">
        <v>25</v>
      </c>
      <c r="J20" s="15">
        <v>150</v>
      </c>
      <c r="K20" s="9" t="s">
        <v>26</v>
      </c>
      <c r="L20" s="20">
        <v>450</v>
      </c>
      <c r="M20" s="15">
        <v>2002</v>
      </c>
      <c r="N20" s="11" t="s">
        <v>80</v>
      </c>
      <c r="P20" s="17">
        <f>'CEPCI Index'!C6</f>
        <v>1.5356420626895853</v>
      </c>
      <c r="Q20" s="18">
        <f t="shared" si="0"/>
        <v>691.03892821031332</v>
      </c>
      <c r="R20" s="19" t="s">
        <v>29</v>
      </c>
    </row>
    <row r="21" spans="1:18" x14ac:dyDescent="0.25">
      <c r="A21" s="9" t="s">
        <v>91</v>
      </c>
      <c r="B21" s="24" t="s">
        <v>92</v>
      </c>
      <c r="C21" s="25" t="s">
        <v>93</v>
      </c>
      <c r="D21" s="9">
        <v>221112</v>
      </c>
      <c r="E21" s="12" t="s">
        <v>21</v>
      </c>
      <c r="F21" s="25">
        <v>1</v>
      </c>
      <c r="G21" s="25" t="s">
        <v>94</v>
      </c>
      <c r="H21" s="25" t="s">
        <v>95</v>
      </c>
      <c r="I21" s="22" t="s">
        <v>25</v>
      </c>
      <c r="J21" s="15">
        <v>188</v>
      </c>
      <c r="K21" s="9" t="s">
        <v>26</v>
      </c>
      <c r="L21" s="20">
        <v>1330</v>
      </c>
      <c r="M21" s="15">
        <v>2006</v>
      </c>
      <c r="N21" s="25" t="s">
        <v>27</v>
      </c>
      <c r="O21" s="25"/>
      <c r="P21" s="17">
        <f>'CEPCI Index'!C10</f>
        <v>1.215972778222578</v>
      </c>
      <c r="Q21" s="18">
        <f t="shared" si="0"/>
        <v>1617.2437950360288</v>
      </c>
      <c r="R21" s="19" t="s">
        <v>29</v>
      </c>
    </row>
    <row r="22" spans="1:18" x14ac:dyDescent="0.25">
      <c r="A22" s="9" t="s">
        <v>91</v>
      </c>
      <c r="B22" s="24" t="s">
        <v>92</v>
      </c>
      <c r="C22" s="25" t="s">
        <v>93</v>
      </c>
      <c r="D22" s="9">
        <v>221112</v>
      </c>
      <c r="E22" s="12" t="s">
        <v>21</v>
      </c>
      <c r="F22" s="25">
        <v>1</v>
      </c>
      <c r="G22" s="25" t="s">
        <v>94</v>
      </c>
      <c r="H22" s="25" t="s">
        <v>96</v>
      </c>
      <c r="I22" s="22" t="s">
        <v>25</v>
      </c>
      <c r="J22" s="15">
        <v>188</v>
      </c>
      <c r="K22" s="9" t="s">
        <v>26</v>
      </c>
      <c r="L22" s="20">
        <v>3052</v>
      </c>
      <c r="M22" s="15">
        <v>2006</v>
      </c>
      <c r="N22" s="25" t="s">
        <v>27</v>
      </c>
      <c r="O22" s="25"/>
      <c r="P22" s="17">
        <f>'CEPCI Index'!C10</f>
        <v>1.215972778222578</v>
      </c>
      <c r="Q22" s="18">
        <f t="shared" si="0"/>
        <v>3711.148919135308</v>
      </c>
      <c r="R22" s="19" t="s">
        <v>29</v>
      </c>
    </row>
    <row r="23" spans="1:18" x14ac:dyDescent="0.25">
      <c r="A23" s="9" t="s">
        <v>97</v>
      </c>
      <c r="B23" s="24" t="s">
        <v>98</v>
      </c>
      <c r="C23" s="25" t="s">
        <v>99</v>
      </c>
      <c r="D23" s="9">
        <v>221112</v>
      </c>
      <c r="E23" s="12" t="s">
        <v>21</v>
      </c>
      <c r="F23" s="25">
        <v>1</v>
      </c>
      <c r="G23" s="25" t="s">
        <v>100</v>
      </c>
      <c r="H23" s="25" t="s">
        <v>101</v>
      </c>
      <c r="I23" s="22" t="s">
        <v>102</v>
      </c>
      <c r="J23" s="15">
        <v>113</v>
      </c>
      <c r="K23" s="9" t="s">
        <v>26</v>
      </c>
      <c r="L23" s="20">
        <v>580</v>
      </c>
      <c r="M23" s="15">
        <v>2007</v>
      </c>
      <c r="N23" s="25" t="s">
        <v>27</v>
      </c>
      <c r="O23" s="25"/>
      <c r="P23" s="17">
        <f>'CEPCI Index'!C11</f>
        <v>1.1562618956985156</v>
      </c>
      <c r="Q23" s="18">
        <f t="shared" si="0"/>
        <v>670.63189950513902</v>
      </c>
      <c r="R23" s="19" t="s">
        <v>29</v>
      </c>
    </row>
    <row r="24" spans="1:18" x14ac:dyDescent="0.25">
      <c r="A24" s="9" t="s">
        <v>97</v>
      </c>
      <c r="B24" s="24" t="s">
        <v>98</v>
      </c>
      <c r="C24" s="25" t="s">
        <v>99</v>
      </c>
      <c r="D24" s="9">
        <v>221112</v>
      </c>
      <c r="E24" s="12" t="s">
        <v>21</v>
      </c>
      <c r="F24" s="25">
        <v>2</v>
      </c>
      <c r="G24" s="25" t="s">
        <v>103</v>
      </c>
      <c r="H24" s="25" t="s">
        <v>101</v>
      </c>
      <c r="I24" s="22" t="s">
        <v>102</v>
      </c>
      <c r="J24" s="15">
        <v>113</v>
      </c>
      <c r="K24" s="9" t="s">
        <v>26</v>
      </c>
      <c r="L24" s="20">
        <v>653</v>
      </c>
      <c r="M24" s="15">
        <v>2007</v>
      </c>
      <c r="N24" s="25" t="s">
        <v>27</v>
      </c>
      <c r="O24" s="25"/>
      <c r="P24" s="17">
        <f>'CEPCI Index'!C11</f>
        <v>1.1562618956985156</v>
      </c>
      <c r="Q24" s="18">
        <f t="shared" si="0"/>
        <v>755.0390178911307</v>
      </c>
      <c r="R24" s="19" t="s">
        <v>29</v>
      </c>
    </row>
    <row r="25" spans="1:18" x14ac:dyDescent="0.25">
      <c r="A25" s="9" t="s">
        <v>97</v>
      </c>
      <c r="B25" s="24" t="s">
        <v>98</v>
      </c>
      <c r="C25" s="25" t="s">
        <v>104</v>
      </c>
      <c r="D25" s="9">
        <v>221112</v>
      </c>
      <c r="E25" s="12" t="s">
        <v>21</v>
      </c>
      <c r="F25" s="25">
        <v>1</v>
      </c>
      <c r="G25" s="25" t="s">
        <v>105</v>
      </c>
      <c r="H25" s="25" t="s">
        <v>101</v>
      </c>
      <c r="I25" s="22" t="s">
        <v>102</v>
      </c>
      <c r="J25" s="15">
        <v>55</v>
      </c>
      <c r="K25" s="9" t="s">
        <v>26</v>
      </c>
      <c r="L25" s="26">
        <v>3050</v>
      </c>
      <c r="M25" s="15">
        <v>2007</v>
      </c>
      <c r="N25" s="25" t="s">
        <v>27</v>
      </c>
      <c r="O25" s="25"/>
      <c r="P25" s="17">
        <f>'CEPCI Index'!C11</f>
        <v>1.1562618956985156</v>
      </c>
      <c r="Q25" s="18">
        <f t="shared" si="0"/>
        <v>3526.5987818804724</v>
      </c>
      <c r="R25" s="19" t="s">
        <v>29</v>
      </c>
    </row>
    <row r="26" spans="1:18" x14ac:dyDescent="0.25">
      <c r="A26" s="9" t="s">
        <v>97</v>
      </c>
      <c r="B26" s="24" t="s">
        <v>98</v>
      </c>
      <c r="C26" s="25" t="s">
        <v>104</v>
      </c>
      <c r="D26" s="9">
        <v>221112</v>
      </c>
      <c r="E26" s="12" t="s">
        <v>21</v>
      </c>
      <c r="F26" s="25">
        <v>2</v>
      </c>
      <c r="G26" s="25" t="s">
        <v>106</v>
      </c>
      <c r="H26" s="25" t="s">
        <v>101</v>
      </c>
      <c r="I26" s="22" t="s">
        <v>102</v>
      </c>
      <c r="J26" s="15">
        <v>83</v>
      </c>
      <c r="K26" s="9" t="s">
        <v>26</v>
      </c>
      <c r="L26" s="26">
        <v>3050</v>
      </c>
      <c r="M26" s="15">
        <v>2007</v>
      </c>
      <c r="N26" s="25" t="s">
        <v>27</v>
      </c>
      <c r="O26" s="25"/>
      <c r="P26" s="17">
        <f>'CEPCI Index'!C11</f>
        <v>1.1562618956985156</v>
      </c>
      <c r="Q26" s="18">
        <f t="shared" si="0"/>
        <v>3526.5987818804724</v>
      </c>
      <c r="R26" s="19" t="s">
        <v>29</v>
      </c>
    </row>
    <row r="27" spans="1:18" x14ac:dyDescent="0.25">
      <c r="A27" s="9" t="s">
        <v>97</v>
      </c>
      <c r="B27" s="24" t="s">
        <v>98</v>
      </c>
      <c r="C27" s="25" t="s">
        <v>104</v>
      </c>
      <c r="D27" s="9">
        <v>221112</v>
      </c>
      <c r="E27" s="12" t="s">
        <v>21</v>
      </c>
      <c r="F27" s="25">
        <v>3</v>
      </c>
      <c r="G27" s="25" t="s">
        <v>107</v>
      </c>
      <c r="H27" s="25" t="s">
        <v>108</v>
      </c>
      <c r="I27" s="22" t="s">
        <v>102</v>
      </c>
      <c r="J27" s="15">
        <v>113</v>
      </c>
      <c r="K27" s="9" t="s">
        <v>26</v>
      </c>
      <c r="L27" s="9">
        <v>3050</v>
      </c>
      <c r="M27" s="15">
        <v>2007</v>
      </c>
      <c r="N27" s="25" t="s">
        <v>27</v>
      </c>
      <c r="O27" s="25"/>
      <c r="P27" s="17">
        <f>'CEPCI Index'!C11</f>
        <v>1.1562618956985156</v>
      </c>
      <c r="Q27" s="18">
        <f t="shared" si="0"/>
        <v>3526.5987818804724</v>
      </c>
      <c r="R27" s="19" t="s">
        <v>29</v>
      </c>
    </row>
    <row r="28" spans="1:18" x14ac:dyDescent="0.25">
      <c r="A28" s="9" t="s">
        <v>97</v>
      </c>
      <c r="B28" s="24" t="s">
        <v>98</v>
      </c>
      <c r="C28" s="25" t="s">
        <v>109</v>
      </c>
      <c r="D28" s="9">
        <v>221112</v>
      </c>
      <c r="E28" s="12" t="s">
        <v>21</v>
      </c>
      <c r="F28" s="25">
        <v>1</v>
      </c>
      <c r="G28" s="25" t="s">
        <v>110</v>
      </c>
      <c r="H28" s="25" t="s">
        <v>111</v>
      </c>
      <c r="I28" s="15" t="s">
        <v>25</v>
      </c>
      <c r="J28" s="15">
        <v>100</v>
      </c>
      <c r="K28" s="9" t="s">
        <v>26</v>
      </c>
      <c r="L28" s="20">
        <v>1021</v>
      </c>
      <c r="M28" s="15">
        <v>2011</v>
      </c>
      <c r="N28" s="25" t="s">
        <v>27</v>
      </c>
      <c r="O28" s="25" t="s">
        <v>112</v>
      </c>
      <c r="P28" s="17">
        <f>'CEPCI Index'!C15</f>
        <v>1.0372204200102442</v>
      </c>
      <c r="Q28" s="18">
        <f t="shared" si="0"/>
        <v>1059.0020488304592</v>
      </c>
      <c r="R28" s="19" t="s">
        <v>29</v>
      </c>
    </row>
    <row r="29" spans="1:18" x14ac:dyDescent="0.25">
      <c r="A29" s="9" t="s">
        <v>97</v>
      </c>
      <c r="B29" s="24" t="s">
        <v>98</v>
      </c>
      <c r="C29" s="25" t="s">
        <v>109</v>
      </c>
      <c r="D29" s="9">
        <v>221112</v>
      </c>
      <c r="E29" s="12" t="s">
        <v>21</v>
      </c>
      <c r="F29" s="25">
        <v>2</v>
      </c>
      <c r="G29" s="25" t="s">
        <v>110</v>
      </c>
      <c r="H29" s="25" t="s">
        <v>111</v>
      </c>
      <c r="I29" s="15" t="s">
        <v>25</v>
      </c>
      <c r="J29" s="15">
        <v>100</v>
      </c>
      <c r="K29" s="9" t="s">
        <v>26</v>
      </c>
      <c r="L29" s="20">
        <v>928</v>
      </c>
      <c r="M29" s="15">
        <v>2011</v>
      </c>
      <c r="N29" s="25" t="s">
        <v>27</v>
      </c>
      <c r="O29" s="25" t="s">
        <v>113</v>
      </c>
      <c r="P29" s="17">
        <f>'CEPCI Index'!C15</f>
        <v>1.0372204200102442</v>
      </c>
      <c r="Q29" s="18">
        <f t="shared" si="0"/>
        <v>962.54054976950658</v>
      </c>
      <c r="R29" s="19" t="s">
        <v>29</v>
      </c>
    </row>
    <row r="30" spans="1:18" x14ac:dyDescent="0.25">
      <c r="A30" s="9" t="s">
        <v>97</v>
      </c>
      <c r="B30" s="24" t="s">
        <v>98</v>
      </c>
      <c r="C30" s="25" t="s">
        <v>109</v>
      </c>
      <c r="D30" s="9">
        <v>221112</v>
      </c>
      <c r="E30" s="12" t="s">
        <v>21</v>
      </c>
      <c r="F30" s="25">
        <v>3</v>
      </c>
      <c r="G30" s="25" t="s">
        <v>110</v>
      </c>
      <c r="H30" s="25" t="s">
        <v>111</v>
      </c>
      <c r="I30" s="15" t="s">
        <v>25</v>
      </c>
      <c r="J30" s="15">
        <v>100</v>
      </c>
      <c r="K30" s="9" t="s">
        <v>26</v>
      </c>
      <c r="L30" s="20">
        <v>1321</v>
      </c>
      <c r="M30" s="15">
        <v>2011</v>
      </c>
      <c r="N30" s="25" t="s">
        <v>27</v>
      </c>
      <c r="O30" s="25" t="s">
        <v>113</v>
      </c>
      <c r="P30" s="17">
        <f>'CEPCI Index'!C15</f>
        <v>1.0372204200102442</v>
      </c>
      <c r="Q30" s="18">
        <f t="shared" si="0"/>
        <v>1370.1681748335325</v>
      </c>
      <c r="R30" s="19" t="s">
        <v>29</v>
      </c>
    </row>
    <row r="31" spans="1:18" x14ac:dyDescent="0.25">
      <c r="A31" s="9" t="s">
        <v>114</v>
      </c>
      <c r="B31" s="24" t="s">
        <v>115</v>
      </c>
      <c r="C31" s="25" t="s">
        <v>116</v>
      </c>
      <c r="D31" s="9">
        <v>221112</v>
      </c>
      <c r="E31" s="12" t="s">
        <v>21</v>
      </c>
      <c r="F31" s="25">
        <v>1</v>
      </c>
      <c r="G31" s="25" t="s">
        <v>117</v>
      </c>
      <c r="H31" s="25" t="s">
        <v>118</v>
      </c>
      <c r="I31" s="15" t="s">
        <v>102</v>
      </c>
      <c r="J31" s="15">
        <v>94</v>
      </c>
      <c r="K31" s="9" t="s">
        <v>26</v>
      </c>
      <c r="L31" s="27">
        <v>2600</v>
      </c>
      <c r="M31" s="15">
        <v>2011</v>
      </c>
      <c r="N31" s="25" t="s">
        <v>27</v>
      </c>
      <c r="O31" s="25"/>
      <c r="P31" s="17">
        <f>'CEPCI Index'!C15</f>
        <v>1.0372204200102442</v>
      </c>
      <c r="Q31" s="18">
        <f t="shared" si="0"/>
        <v>2696.7730920266349</v>
      </c>
      <c r="R31" s="19" t="s">
        <v>29</v>
      </c>
    </row>
    <row r="32" spans="1:18" x14ac:dyDescent="0.25">
      <c r="A32" s="9" t="s">
        <v>114</v>
      </c>
      <c r="B32" s="24" t="s">
        <v>115</v>
      </c>
      <c r="C32" s="25" t="s">
        <v>116</v>
      </c>
      <c r="D32" s="9">
        <v>221112</v>
      </c>
      <c r="E32" s="12" t="s">
        <v>21</v>
      </c>
      <c r="F32" s="25">
        <v>2</v>
      </c>
      <c r="G32" s="25" t="s">
        <v>117</v>
      </c>
      <c r="H32" s="25" t="s">
        <v>118</v>
      </c>
      <c r="I32" s="15" t="s">
        <v>102</v>
      </c>
      <c r="J32" s="15">
        <v>94</v>
      </c>
      <c r="K32" s="9" t="s">
        <v>26</v>
      </c>
      <c r="L32" s="27">
        <v>2600</v>
      </c>
      <c r="M32" s="15">
        <v>2011</v>
      </c>
      <c r="N32" s="25" t="s">
        <v>27</v>
      </c>
      <c r="O32" s="25"/>
      <c r="P32" s="17">
        <f>'CEPCI Index'!C15</f>
        <v>1.0372204200102442</v>
      </c>
      <c r="Q32" s="18">
        <f t="shared" si="0"/>
        <v>2696.7730920266349</v>
      </c>
      <c r="R32" s="19" t="s">
        <v>29</v>
      </c>
    </row>
    <row r="33" spans="1:18" x14ac:dyDescent="0.25">
      <c r="A33" s="26" t="s">
        <v>119</v>
      </c>
      <c r="B33" s="28" t="s">
        <v>120</v>
      </c>
      <c r="C33" s="29" t="s">
        <v>121</v>
      </c>
      <c r="D33" s="9">
        <v>221112</v>
      </c>
      <c r="E33" s="12" t="s">
        <v>21</v>
      </c>
      <c r="F33" s="29" t="s">
        <v>22</v>
      </c>
      <c r="G33" s="29" t="s">
        <v>122</v>
      </c>
      <c r="H33" s="29" t="s">
        <v>123</v>
      </c>
      <c r="I33" s="15" t="s">
        <v>25</v>
      </c>
      <c r="J33" s="30">
        <v>160</v>
      </c>
      <c r="K33" s="9" t="s">
        <v>26</v>
      </c>
      <c r="L33" s="31">
        <v>444</v>
      </c>
      <c r="M33" s="32">
        <v>2014</v>
      </c>
      <c r="N33" s="29" t="s">
        <v>27</v>
      </c>
      <c r="O33" s="29"/>
      <c r="P33" s="17">
        <f>'CEPCI Index'!C18</f>
        <v>1.054504426314876</v>
      </c>
      <c r="Q33" s="18">
        <f t="shared" si="0"/>
        <v>468.19996528380494</v>
      </c>
      <c r="R33" s="19" t="s">
        <v>29</v>
      </c>
    </row>
    <row r="34" spans="1:18" x14ac:dyDescent="0.25">
      <c r="A34" s="9" t="s">
        <v>30</v>
      </c>
      <c r="B34" s="11" t="s">
        <v>31</v>
      </c>
      <c r="C34" s="11" t="s">
        <v>124</v>
      </c>
      <c r="D34" s="9">
        <v>221112</v>
      </c>
      <c r="E34" s="12" t="s">
        <v>21</v>
      </c>
      <c r="F34" s="11" t="s">
        <v>22</v>
      </c>
      <c r="G34" s="11" t="s">
        <v>125</v>
      </c>
      <c r="H34" s="11" t="s">
        <v>126</v>
      </c>
      <c r="I34" s="15" t="s">
        <v>25</v>
      </c>
      <c r="J34" s="33">
        <v>558</v>
      </c>
      <c r="K34" s="9" t="s">
        <v>26</v>
      </c>
      <c r="L34" s="20">
        <v>3845</v>
      </c>
      <c r="M34" s="15">
        <v>2016</v>
      </c>
      <c r="N34" s="11" t="s">
        <v>27</v>
      </c>
      <c r="P34" s="17">
        <f>'CEPCI Index'!C20</f>
        <v>1.1214694480339671</v>
      </c>
      <c r="Q34" s="18">
        <f t="shared" si="0"/>
        <v>4312.0500276906032</v>
      </c>
      <c r="R34" s="19" t="s">
        <v>127</v>
      </c>
    </row>
    <row r="35" spans="1:18" x14ac:dyDescent="0.25">
      <c r="A35" s="9" t="s">
        <v>30</v>
      </c>
      <c r="B35" s="11" t="s">
        <v>31</v>
      </c>
      <c r="C35" s="11" t="s">
        <v>128</v>
      </c>
      <c r="D35" s="9">
        <v>221112</v>
      </c>
      <c r="E35" s="12" t="s">
        <v>21</v>
      </c>
      <c r="F35" s="11" t="s">
        <v>22</v>
      </c>
      <c r="G35" s="11" t="s">
        <v>129</v>
      </c>
      <c r="H35" s="11" t="s">
        <v>130</v>
      </c>
      <c r="I35" s="15" t="s">
        <v>25</v>
      </c>
      <c r="J35" s="34">
        <v>880</v>
      </c>
      <c r="K35" s="9" t="s">
        <v>26</v>
      </c>
      <c r="L35" s="20">
        <v>2437</v>
      </c>
      <c r="M35" s="15">
        <v>2017</v>
      </c>
      <c r="N35" s="11" t="s">
        <v>80</v>
      </c>
      <c r="O35" s="11" t="s">
        <v>43</v>
      </c>
      <c r="P35" s="17">
        <f>'CEPCI Index'!C21</f>
        <v>1.0704845814977975</v>
      </c>
      <c r="Q35" s="18">
        <f t="shared" si="0"/>
        <v>2608.7709251101323</v>
      </c>
      <c r="R35" s="19" t="s">
        <v>127</v>
      </c>
    </row>
    <row r="36" spans="1:18" x14ac:dyDescent="0.25">
      <c r="A36" s="9" t="s">
        <v>30</v>
      </c>
      <c r="B36" s="11" t="s">
        <v>31</v>
      </c>
      <c r="C36" s="11" t="s">
        <v>128</v>
      </c>
      <c r="D36" s="9">
        <v>221112</v>
      </c>
      <c r="E36" s="12" t="s">
        <v>21</v>
      </c>
      <c r="F36" s="11" t="s">
        <v>40</v>
      </c>
      <c r="G36" s="11" t="s">
        <v>129</v>
      </c>
      <c r="H36" s="11" t="s">
        <v>130</v>
      </c>
      <c r="I36" s="15" t="s">
        <v>25</v>
      </c>
      <c r="J36" s="34">
        <v>880</v>
      </c>
      <c r="K36" s="9" t="s">
        <v>26</v>
      </c>
      <c r="L36" s="20">
        <v>2345</v>
      </c>
      <c r="M36" s="15">
        <v>2017</v>
      </c>
      <c r="N36" s="11" t="s">
        <v>80</v>
      </c>
      <c r="O36" s="11" t="s">
        <v>43</v>
      </c>
      <c r="P36" s="17">
        <f>'CEPCI Index'!C21</f>
        <v>1.0704845814977975</v>
      </c>
      <c r="Q36" s="18">
        <f t="shared" si="0"/>
        <v>2510.2863436123353</v>
      </c>
      <c r="R36" s="19" t="s">
        <v>127</v>
      </c>
    </row>
    <row r="37" spans="1:18" x14ac:dyDescent="0.25">
      <c r="A37" s="9" t="s">
        <v>30</v>
      </c>
      <c r="B37" s="11" t="s">
        <v>31</v>
      </c>
      <c r="C37" s="11" t="s">
        <v>131</v>
      </c>
      <c r="D37" s="9">
        <v>221112</v>
      </c>
      <c r="E37" s="12" t="s">
        <v>21</v>
      </c>
      <c r="F37" s="11" t="s">
        <v>132</v>
      </c>
      <c r="G37" s="11" t="s">
        <v>129</v>
      </c>
      <c r="H37" s="11" t="s">
        <v>130</v>
      </c>
      <c r="I37" s="15" t="s">
        <v>25</v>
      </c>
      <c r="J37" s="34">
        <v>880</v>
      </c>
      <c r="K37" s="9" t="s">
        <v>26</v>
      </c>
      <c r="L37" s="20">
        <v>1149</v>
      </c>
      <c r="M37" s="15">
        <v>2017</v>
      </c>
      <c r="N37" s="11" t="s">
        <v>27</v>
      </c>
      <c r="O37" s="11" t="s">
        <v>43</v>
      </c>
      <c r="P37" s="17">
        <f>'CEPCI Index'!C21</f>
        <v>1.0704845814977975</v>
      </c>
      <c r="Q37" s="18">
        <f t="shared" si="0"/>
        <v>1229.9867841409693</v>
      </c>
      <c r="R37" s="19" t="s">
        <v>127</v>
      </c>
    </row>
    <row r="38" spans="1:18" x14ac:dyDescent="0.25">
      <c r="A38" s="9" t="s">
        <v>75</v>
      </c>
      <c r="B38" s="11" t="s">
        <v>76</v>
      </c>
      <c r="C38" s="11" t="s">
        <v>133</v>
      </c>
      <c r="D38" s="9">
        <v>221112</v>
      </c>
      <c r="E38" s="12" t="s">
        <v>21</v>
      </c>
      <c r="F38" s="11" t="s">
        <v>82</v>
      </c>
      <c r="G38" s="11" t="s">
        <v>134</v>
      </c>
      <c r="H38" s="11" t="s">
        <v>135</v>
      </c>
      <c r="I38" s="22" t="s">
        <v>25</v>
      </c>
      <c r="J38" s="15">
        <v>720</v>
      </c>
      <c r="K38" s="9" t="s">
        <v>26</v>
      </c>
      <c r="L38" s="20">
        <v>1437</v>
      </c>
      <c r="M38" s="15">
        <v>2002</v>
      </c>
      <c r="N38" s="11" t="s">
        <v>80</v>
      </c>
      <c r="P38" s="17">
        <f>'CEPCI Index'!C6</f>
        <v>1.5356420626895853</v>
      </c>
      <c r="Q38" s="18">
        <f t="shared" si="0"/>
        <v>2206.7176440849339</v>
      </c>
      <c r="R38" s="19" t="s">
        <v>127</v>
      </c>
    </row>
    <row r="39" spans="1:18" x14ac:dyDescent="0.25">
      <c r="A39" s="9" t="s">
        <v>75</v>
      </c>
      <c r="B39" s="11" t="s">
        <v>76</v>
      </c>
      <c r="C39" s="11" t="s">
        <v>136</v>
      </c>
      <c r="D39" s="9">
        <v>221112</v>
      </c>
      <c r="E39" s="12" t="s">
        <v>21</v>
      </c>
      <c r="F39" s="11" t="s">
        <v>82</v>
      </c>
      <c r="G39" s="11" t="s">
        <v>134</v>
      </c>
      <c r="H39" s="11" t="s">
        <v>135</v>
      </c>
      <c r="I39" s="22" t="s">
        <v>25</v>
      </c>
      <c r="J39" s="15">
        <v>720</v>
      </c>
      <c r="K39" s="9" t="s">
        <v>26</v>
      </c>
      <c r="L39" s="20">
        <v>1695</v>
      </c>
      <c r="M39" s="15">
        <v>2002</v>
      </c>
      <c r="N39" s="11" t="s">
        <v>80</v>
      </c>
      <c r="P39" s="17">
        <f>'CEPCI Index'!C6</f>
        <v>1.5356420626895853</v>
      </c>
      <c r="Q39" s="18">
        <f t="shared" si="0"/>
        <v>2602.9132962588469</v>
      </c>
      <c r="R39" s="19" t="s">
        <v>127</v>
      </c>
    </row>
    <row r="40" spans="1:18" x14ac:dyDescent="0.25">
      <c r="A40" s="9" t="s">
        <v>75</v>
      </c>
      <c r="B40" s="11" t="s">
        <v>76</v>
      </c>
      <c r="C40" s="11" t="s">
        <v>137</v>
      </c>
      <c r="D40" s="9">
        <v>221112</v>
      </c>
      <c r="E40" s="12" t="s">
        <v>21</v>
      </c>
      <c r="F40" s="11" t="s">
        <v>22</v>
      </c>
      <c r="G40" s="11" t="s">
        <v>138</v>
      </c>
      <c r="H40" s="11" t="s">
        <v>139</v>
      </c>
      <c r="I40" s="22" t="s">
        <v>25</v>
      </c>
      <c r="J40" s="15">
        <v>720</v>
      </c>
      <c r="K40" s="9" t="s">
        <v>26</v>
      </c>
      <c r="L40" s="20">
        <v>432</v>
      </c>
      <c r="M40" s="15">
        <v>2006</v>
      </c>
      <c r="N40" s="11" t="s">
        <v>27</v>
      </c>
      <c r="O40" s="11" t="s">
        <v>140</v>
      </c>
      <c r="P40" s="17">
        <f>'CEPCI Index'!C10</f>
        <v>1.215972778222578</v>
      </c>
      <c r="Q40" s="18">
        <f t="shared" si="0"/>
        <v>525.30024019215364</v>
      </c>
      <c r="R40" s="19" t="s">
        <v>127</v>
      </c>
    </row>
    <row r="41" spans="1:18" x14ac:dyDescent="0.25">
      <c r="A41" s="9" t="s">
        <v>75</v>
      </c>
      <c r="B41" s="11" t="s">
        <v>76</v>
      </c>
      <c r="C41" s="11" t="s">
        <v>137</v>
      </c>
      <c r="D41" s="9">
        <v>221112</v>
      </c>
      <c r="E41" s="12" t="s">
        <v>21</v>
      </c>
      <c r="F41" s="11" t="s">
        <v>40</v>
      </c>
      <c r="G41" s="11" t="s">
        <v>138</v>
      </c>
      <c r="H41" s="11" t="s">
        <v>139</v>
      </c>
      <c r="I41" s="22" t="s">
        <v>25</v>
      </c>
      <c r="J41" s="15">
        <v>720</v>
      </c>
      <c r="K41" s="9" t="s">
        <v>26</v>
      </c>
      <c r="L41" s="20">
        <v>312</v>
      </c>
      <c r="M41" s="15">
        <v>2006</v>
      </c>
      <c r="N41" s="11" t="s">
        <v>27</v>
      </c>
      <c r="O41" s="11" t="s">
        <v>140</v>
      </c>
      <c r="P41" s="17">
        <f>'CEPCI Index'!C10</f>
        <v>1.215972778222578</v>
      </c>
      <c r="Q41" s="18">
        <f t="shared" si="0"/>
        <v>379.38350680544431</v>
      </c>
      <c r="R41" s="19" t="s">
        <v>127</v>
      </c>
    </row>
    <row r="42" spans="1:18" x14ac:dyDescent="0.25">
      <c r="A42" s="9" t="s">
        <v>141</v>
      </c>
      <c r="B42" s="21" t="s">
        <v>142</v>
      </c>
      <c r="C42" s="11" t="s">
        <v>143</v>
      </c>
      <c r="D42" s="9">
        <v>221112</v>
      </c>
      <c r="E42" s="12" t="s">
        <v>21</v>
      </c>
      <c r="F42" s="11" t="s">
        <v>144</v>
      </c>
      <c r="G42" s="11" t="s">
        <v>145</v>
      </c>
      <c r="H42" s="11" t="s">
        <v>146</v>
      </c>
      <c r="I42" s="22" t="s">
        <v>25</v>
      </c>
      <c r="J42" s="15">
        <v>543.6</v>
      </c>
      <c r="K42" s="9" t="s">
        <v>26</v>
      </c>
      <c r="L42" s="20">
        <v>4443</v>
      </c>
      <c r="M42" s="15">
        <v>2007</v>
      </c>
      <c r="N42" s="11" t="s">
        <v>27</v>
      </c>
      <c r="P42" s="17">
        <f>'CEPCI Index'!C11</f>
        <v>1.1562618956985156</v>
      </c>
      <c r="Q42" s="18">
        <f t="shared" si="0"/>
        <v>5137.2716025885047</v>
      </c>
      <c r="R42" s="19" t="s">
        <v>127</v>
      </c>
    </row>
    <row r="43" spans="1:18" x14ac:dyDescent="0.25">
      <c r="A43" s="9" t="s">
        <v>147</v>
      </c>
      <c r="B43" s="11" t="s">
        <v>148</v>
      </c>
      <c r="C43" s="11" t="s">
        <v>149</v>
      </c>
      <c r="D43" s="9">
        <v>221112</v>
      </c>
      <c r="E43" s="12" t="s">
        <v>21</v>
      </c>
      <c r="F43" s="11" t="s">
        <v>150</v>
      </c>
      <c r="G43" s="11" t="s">
        <v>151</v>
      </c>
      <c r="H43" s="11" t="s">
        <v>130</v>
      </c>
      <c r="I43" s="15" t="s">
        <v>25</v>
      </c>
      <c r="J43" s="33">
        <v>614</v>
      </c>
      <c r="K43" s="9" t="s">
        <v>26</v>
      </c>
      <c r="L43" s="20">
        <v>2957</v>
      </c>
      <c r="M43" s="15">
        <v>2016</v>
      </c>
      <c r="N43" s="11" t="s">
        <v>27</v>
      </c>
      <c r="P43" s="17">
        <f>'CEPCI Index'!C20</f>
        <v>1.1214694480339671</v>
      </c>
      <c r="Q43" s="18">
        <f t="shared" si="0"/>
        <v>3316.1851578364408</v>
      </c>
      <c r="R43" s="19" t="s">
        <v>127</v>
      </c>
    </row>
    <row r="44" spans="1:18" x14ac:dyDescent="0.25">
      <c r="A44" s="9" t="s">
        <v>91</v>
      </c>
      <c r="B44" s="24" t="s">
        <v>92</v>
      </c>
      <c r="C44" s="25" t="s">
        <v>152</v>
      </c>
      <c r="D44" s="9">
        <v>221112</v>
      </c>
      <c r="E44" s="12" t="s">
        <v>21</v>
      </c>
      <c r="F44" s="25">
        <v>2</v>
      </c>
      <c r="G44" s="25" t="s">
        <v>153</v>
      </c>
      <c r="H44" s="25" t="s">
        <v>154</v>
      </c>
      <c r="I44" s="22" t="s">
        <v>25</v>
      </c>
      <c r="J44" s="15">
        <v>517</v>
      </c>
      <c r="K44" s="9" t="s">
        <v>26</v>
      </c>
      <c r="L44" s="20">
        <v>522</v>
      </c>
      <c r="M44" s="15">
        <v>2006</v>
      </c>
      <c r="N44" s="25" t="s">
        <v>27</v>
      </c>
      <c r="O44" s="25"/>
      <c r="P44" s="17">
        <f>'CEPCI Index'!C10</f>
        <v>1.215972778222578</v>
      </c>
      <c r="Q44" s="18">
        <f t="shared" si="0"/>
        <v>634.73779023218572</v>
      </c>
      <c r="R44" s="19" t="s">
        <v>127</v>
      </c>
    </row>
    <row r="45" spans="1:18" x14ac:dyDescent="0.25">
      <c r="A45" s="9" t="s">
        <v>91</v>
      </c>
      <c r="B45" s="24" t="s">
        <v>92</v>
      </c>
      <c r="C45" s="25" t="s">
        <v>155</v>
      </c>
      <c r="D45" s="9">
        <v>221112</v>
      </c>
      <c r="E45" s="12" t="s">
        <v>21</v>
      </c>
      <c r="F45" s="25">
        <v>1</v>
      </c>
      <c r="G45" s="25" t="s">
        <v>156</v>
      </c>
      <c r="H45" s="25" t="s">
        <v>157</v>
      </c>
      <c r="I45" s="22" t="s">
        <v>25</v>
      </c>
      <c r="J45" s="15">
        <v>550</v>
      </c>
      <c r="K45" s="9" t="s">
        <v>26</v>
      </c>
      <c r="L45" s="26">
        <v>824</v>
      </c>
      <c r="M45" s="15">
        <v>2007</v>
      </c>
      <c r="N45" s="25" t="s">
        <v>27</v>
      </c>
      <c r="O45" s="25"/>
      <c r="P45" s="17">
        <f>'CEPCI Index'!C11</f>
        <v>1.1562618956985156</v>
      </c>
      <c r="Q45" s="18">
        <f t="shared" si="0"/>
        <v>952.75980205557687</v>
      </c>
      <c r="R45" s="19" t="s">
        <v>127</v>
      </c>
    </row>
    <row r="46" spans="1:18" x14ac:dyDescent="0.25">
      <c r="A46" s="9" t="s">
        <v>91</v>
      </c>
      <c r="B46" s="24" t="s">
        <v>92</v>
      </c>
      <c r="C46" s="25" t="s">
        <v>155</v>
      </c>
      <c r="D46" s="9">
        <v>221112</v>
      </c>
      <c r="E46" s="12" t="s">
        <v>21</v>
      </c>
      <c r="F46" s="25">
        <v>2</v>
      </c>
      <c r="G46" s="25" t="s">
        <v>156</v>
      </c>
      <c r="H46" s="25" t="s">
        <v>158</v>
      </c>
      <c r="I46" s="22" t="s">
        <v>25</v>
      </c>
      <c r="J46" s="15">
        <v>550</v>
      </c>
      <c r="K46" s="9" t="s">
        <v>26</v>
      </c>
      <c r="L46" s="9">
        <v>824</v>
      </c>
      <c r="M46" s="15">
        <v>2007</v>
      </c>
      <c r="N46" s="25" t="s">
        <v>27</v>
      </c>
      <c r="O46" s="35"/>
      <c r="P46" s="17">
        <f>'CEPCI Index'!C11</f>
        <v>1.1562618956985156</v>
      </c>
      <c r="Q46" s="18">
        <f t="shared" si="0"/>
        <v>952.75980205557687</v>
      </c>
      <c r="R46" s="19" t="s">
        <v>127</v>
      </c>
    </row>
    <row r="47" spans="1:18" x14ac:dyDescent="0.25">
      <c r="A47" s="9" t="s">
        <v>91</v>
      </c>
      <c r="B47" s="24" t="s">
        <v>92</v>
      </c>
      <c r="C47" s="25" t="s">
        <v>152</v>
      </c>
      <c r="D47" s="9">
        <v>221112</v>
      </c>
      <c r="E47" s="12" t="s">
        <v>21</v>
      </c>
      <c r="F47" s="25">
        <v>2</v>
      </c>
      <c r="G47" s="25" t="s">
        <v>153</v>
      </c>
      <c r="H47" s="25" t="s">
        <v>159</v>
      </c>
      <c r="I47" s="15" t="s">
        <v>25</v>
      </c>
      <c r="J47" s="34">
        <v>517</v>
      </c>
      <c r="K47" s="9" t="s">
        <v>26</v>
      </c>
      <c r="L47" s="20">
        <v>1269</v>
      </c>
      <c r="M47" s="15">
        <v>2006</v>
      </c>
      <c r="N47" s="25" t="s">
        <v>27</v>
      </c>
      <c r="O47" s="25"/>
      <c r="P47" s="17">
        <f>'CEPCI Index'!C10</f>
        <v>1.215972778222578</v>
      </c>
      <c r="Q47" s="18">
        <f t="shared" si="0"/>
        <v>1543.0694555644516</v>
      </c>
      <c r="R47" s="19" t="s">
        <v>127</v>
      </c>
    </row>
    <row r="48" spans="1:18" x14ac:dyDescent="0.25">
      <c r="A48" s="9" t="s">
        <v>160</v>
      </c>
      <c r="B48" s="24" t="s">
        <v>161</v>
      </c>
      <c r="C48" s="25" t="s">
        <v>162</v>
      </c>
      <c r="D48" s="9">
        <v>221112</v>
      </c>
      <c r="E48" s="12" t="s">
        <v>21</v>
      </c>
      <c r="F48" s="25" t="s">
        <v>22</v>
      </c>
      <c r="G48" s="25" t="s">
        <v>163</v>
      </c>
      <c r="H48" s="25" t="s">
        <v>164</v>
      </c>
      <c r="I48" s="15" t="s">
        <v>25</v>
      </c>
      <c r="J48" s="15">
        <v>652</v>
      </c>
      <c r="K48" s="9" t="s">
        <v>26</v>
      </c>
      <c r="L48" s="36">
        <v>166</v>
      </c>
      <c r="M48" s="15">
        <v>2011</v>
      </c>
      <c r="N48" s="25" t="s">
        <v>27</v>
      </c>
      <c r="O48" s="25"/>
      <c r="P48" s="17">
        <f>'CEPCI Index'!C15</f>
        <v>1.0372204200102442</v>
      </c>
      <c r="Q48" s="18">
        <f t="shared" si="0"/>
        <v>172.17858972170052</v>
      </c>
      <c r="R48" s="19" t="s">
        <v>127</v>
      </c>
    </row>
    <row r="49" spans="1:18" x14ac:dyDescent="0.25">
      <c r="A49" s="9" t="s">
        <v>160</v>
      </c>
      <c r="B49" s="24" t="s">
        <v>161</v>
      </c>
      <c r="C49" s="25" t="s">
        <v>165</v>
      </c>
      <c r="D49" s="9">
        <v>221112</v>
      </c>
      <c r="E49" s="12" t="s">
        <v>21</v>
      </c>
      <c r="F49" s="25" t="s">
        <v>22</v>
      </c>
      <c r="G49" s="25" t="s">
        <v>166</v>
      </c>
      <c r="H49" s="25" t="s">
        <v>167</v>
      </c>
      <c r="I49" s="15" t="s">
        <v>25</v>
      </c>
      <c r="J49" s="15">
        <v>681</v>
      </c>
      <c r="K49" s="9" t="s">
        <v>26</v>
      </c>
      <c r="L49" s="9">
        <v>198</v>
      </c>
      <c r="M49" s="15">
        <v>2011</v>
      </c>
      <c r="N49" s="25" t="s">
        <v>27</v>
      </c>
      <c r="O49" s="25"/>
      <c r="P49" s="17">
        <f>'CEPCI Index'!C15</f>
        <v>1.0372204200102442</v>
      </c>
      <c r="Q49" s="18">
        <f t="shared" si="0"/>
        <v>205.36964316202835</v>
      </c>
      <c r="R49" s="19" t="s">
        <v>127</v>
      </c>
    </row>
    <row r="50" spans="1:18" x14ac:dyDescent="0.25">
      <c r="A50" s="9" t="s">
        <v>97</v>
      </c>
      <c r="B50" s="24" t="s">
        <v>98</v>
      </c>
      <c r="C50" s="25" t="s">
        <v>168</v>
      </c>
      <c r="D50" s="9">
        <v>221112</v>
      </c>
      <c r="E50" s="12" t="s">
        <v>21</v>
      </c>
      <c r="F50" s="25">
        <v>1</v>
      </c>
      <c r="G50" s="25" t="s">
        <v>169</v>
      </c>
      <c r="H50" s="25" t="s">
        <v>167</v>
      </c>
      <c r="I50" s="22" t="s">
        <v>25</v>
      </c>
      <c r="J50" s="15">
        <v>790</v>
      </c>
      <c r="K50" s="9" t="s">
        <v>26</v>
      </c>
      <c r="L50" s="20">
        <v>122</v>
      </c>
      <c r="M50" s="15">
        <v>2007</v>
      </c>
      <c r="N50" s="25" t="s">
        <v>27</v>
      </c>
      <c r="O50" s="25"/>
      <c r="P50" s="17">
        <f>'CEPCI Index'!C11</f>
        <v>1.1562618956985156</v>
      </c>
      <c r="Q50" s="18">
        <f t="shared" si="0"/>
        <v>141.0639512752189</v>
      </c>
      <c r="R50" s="19" t="s">
        <v>127</v>
      </c>
    </row>
    <row r="51" spans="1:18" x14ac:dyDescent="0.25">
      <c r="A51" s="9" t="s">
        <v>97</v>
      </c>
      <c r="B51" s="24" t="s">
        <v>98</v>
      </c>
      <c r="C51" s="25" t="s">
        <v>168</v>
      </c>
      <c r="D51" s="9">
        <v>221112</v>
      </c>
      <c r="E51" s="12" t="s">
        <v>21</v>
      </c>
      <c r="F51" s="25">
        <v>2</v>
      </c>
      <c r="G51" s="25" t="s">
        <v>169</v>
      </c>
      <c r="H51" s="25" t="s">
        <v>167</v>
      </c>
      <c r="I51" s="22" t="s">
        <v>25</v>
      </c>
      <c r="J51" s="15">
        <v>790</v>
      </c>
      <c r="K51" s="9" t="s">
        <v>26</v>
      </c>
      <c r="L51" s="20">
        <v>122</v>
      </c>
      <c r="M51" s="15">
        <v>2007</v>
      </c>
      <c r="N51" s="25" t="s">
        <v>27</v>
      </c>
      <c r="O51" s="25"/>
      <c r="P51" s="17">
        <f>'CEPCI Index'!C11</f>
        <v>1.1562618956985156</v>
      </c>
      <c r="Q51" s="18">
        <f t="shared" si="0"/>
        <v>141.0639512752189</v>
      </c>
      <c r="R51" s="19" t="s">
        <v>127</v>
      </c>
    </row>
    <row r="52" spans="1:18" x14ac:dyDescent="0.25">
      <c r="A52" s="9" t="s">
        <v>114</v>
      </c>
      <c r="B52" s="24" t="s">
        <v>115</v>
      </c>
      <c r="C52" s="25" t="s">
        <v>170</v>
      </c>
      <c r="D52" s="9">
        <v>221112</v>
      </c>
      <c r="E52" s="12" t="s">
        <v>21</v>
      </c>
      <c r="F52" s="25">
        <v>1</v>
      </c>
      <c r="G52" s="25" t="s">
        <v>171</v>
      </c>
      <c r="H52" s="25" t="s">
        <v>172</v>
      </c>
      <c r="I52" s="15" t="s">
        <v>102</v>
      </c>
      <c r="J52" s="15">
        <v>567</v>
      </c>
      <c r="K52" s="9" t="s">
        <v>26</v>
      </c>
      <c r="L52" s="9">
        <v>2120</v>
      </c>
      <c r="M52" s="15">
        <v>2011</v>
      </c>
      <c r="N52" s="25" t="s">
        <v>27</v>
      </c>
      <c r="O52" s="25"/>
      <c r="P52" s="17">
        <f>'CEPCI Index'!C15</f>
        <v>1.0372204200102442</v>
      </c>
      <c r="Q52" s="18">
        <f t="shared" si="0"/>
        <v>2198.9072904217178</v>
      </c>
      <c r="R52" s="19" t="s">
        <v>127</v>
      </c>
    </row>
    <row r="53" spans="1:18" x14ac:dyDescent="0.25">
      <c r="A53" s="9" t="s">
        <v>114</v>
      </c>
      <c r="B53" s="24" t="s">
        <v>115</v>
      </c>
      <c r="C53" s="25" t="s">
        <v>170</v>
      </c>
      <c r="D53" s="9">
        <v>221112</v>
      </c>
      <c r="E53" s="12" t="s">
        <v>21</v>
      </c>
      <c r="F53" s="25">
        <v>2</v>
      </c>
      <c r="G53" s="25" t="s">
        <v>171</v>
      </c>
      <c r="H53" s="25" t="s">
        <v>172</v>
      </c>
      <c r="I53" s="15" t="s">
        <v>102</v>
      </c>
      <c r="J53" s="15">
        <v>567</v>
      </c>
      <c r="K53" s="9" t="s">
        <v>26</v>
      </c>
      <c r="L53" s="9">
        <v>2120</v>
      </c>
      <c r="M53" s="15">
        <v>2011</v>
      </c>
      <c r="N53" s="25" t="s">
        <v>27</v>
      </c>
      <c r="O53" s="25"/>
      <c r="P53" s="17">
        <f>'CEPCI Index'!C15</f>
        <v>1.0372204200102442</v>
      </c>
      <c r="Q53" s="18">
        <f t="shared" si="0"/>
        <v>2198.9072904217178</v>
      </c>
      <c r="R53" s="19" t="s">
        <v>127</v>
      </c>
    </row>
    <row r="54" spans="1:18" x14ac:dyDescent="0.25">
      <c r="A54" s="9" t="s">
        <v>114</v>
      </c>
      <c r="B54" s="24" t="s">
        <v>115</v>
      </c>
      <c r="C54" s="25" t="s">
        <v>170</v>
      </c>
      <c r="D54" s="9">
        <v>221112</v>
      </c>
      <c r="E54" s="12" t="s">
        <v>21</v>
      </c>
      <c r="F54" s="25">
        <v>3</v>
      </c>
      <c r="G54" s="25" t="s">
        <v>171</v>
      </c>
      <c r="H54" s="25" t="s">
        <v>172</v>
      </c>
      <c r="I54" s="15" t="s">
        <v>102</v>
      </c>
      <c r="J54" s="15">
        <v>567</v>
      </c>
      <c r="K54" s="9" t="s">
        <v>26</v>
      </c>
      <c r="L54" s="9">
        <v>2120</v>
      </c>
      <c r="M54" s="15">
        <v>2011</v>
      </c>
      <c r="N54" s="25" t="s">
        <v>27</v>
      </c>
      <c r="O54" s="24" t="s">
        <v>173</v>
      </c>
      <c r="P54" s="17">
        <f>'CEPCI Index'!C15</f>
        <v>1.0372204200102442</v>
      </c>
      <c r="Q54" s="18">
        <f t="shared" si="0"/>
        <v>2198.9072904217178</v>
      </c>
      <c r="R54" s="19" t="s">
        <v>127</v>
      </c>
    </row>
    <row r="55" spans="1:18" x14ac:dyDescent="0.25">
      <c r="A55" s="9" t="s">
        <v>114</v>
      </c>
      <c r="B55" s="24" t="s">
        <v>115</v>
      </c>
      <c r="C55" s="25" t="s">
        <v>174</v>
      </c>
      <c r="D55" s="9">
        <v>221112</v>
      </c>
      <c r="E55" s="12" t="s">
        <v>21</v>
      </c>
      <c r="F55" s="25">
        <v>1</v>
      </c>
      <c r="G55" s="25" t="s">
        <v>175</v>
      </c>
      <c r="H55" s="25" t="s">
        <v>176</v>
      </c>
      <c r="I55" s="15" t="s">
        <v>25</v>
      </c>
      <c r="J55" s="15">
        <v>570</v>
      </c>
      <c r="K55" s="9" t="s">
        <v>26</v>
      </c>
      <c r="L55" s="9">
        <v>785</v>
      </c>
      <c r="M55" s="15">
        <v>2011</v>
      </c>
      <c r="N55" s="25" t="s">
        <v>27</v>
      </c>
      <c r="O55" s="25" t="s">
        <v>113</v>
      </c>
      <c r="P55" s="17">
        <f>'CEPCI Index'!C15</f>
        <v>1.0372204200102442</v>
      </c>
      <c r="Q55" s="18">
        <f t="shared" si="0"/>
        <v>814.21802970804163</v>
      </c>
      <c r="R55" s="19" t="s">
        <v>127</v>
      </c>
    </row>
    <row r="56" spans="1:18" x14ac:dyDescent="0.25">
      <c r="A56" s="9" t="s">
        <v>114</v>
      </c>
      <c r="B56" s="24" t="s">
        <v>115</v>
      </c>
      <c r="C56" s="25" t="s">
        <v>174</v>
      </c>
      <c r="D56" s="9">
        <v>221112</v>
      </c>
      <c r="E56" s="12" t="s">
        <v>21</v>
      </c>
      <c r="F56" s="25">
        <v>1</v>
      </c>
      <c r="G56" s="25" t="s">
        <v>175</v>
      </c>
      <c r="H56" s="25" t="s">
        <v>177</v>
      </c>
      <c r="I56" s="15" t="s">
        <v>25</v>
      </c>
      <c r="J56" s="15">
        <v>570</v>
      </c>
      <c r="K56" s="9" t="s">
        <v>26</v>
      </c>
      <c r="L56" s="9">
        <v>2048</v>
      </c>
      <c r="M56" s="15">
        <v>2011</v>
      </c>
      <c r="N56" s="25" t="s">
        <v>27</v>
      </c>
      <c r="O56" s="25"/>
      <c r="P56" s="17">
        <f>'CEPCI Index'!C15</f>
        <v>1.0372204200102442</v>
      </c>
      <c r="Q56" s="18">
        <f t="shared" si="0"/>
        <v>2124.2274201809801</v>
      </c>
      <c r="R56" s="19" t="s">
        <v>127</v>
      </c>
    </row>
    <row r="57" spans="1:18" x14ac:dyDescent="0.25">
      <c r="A57" s="9" t="s">
        <v>114</v>
      </c>
      <c r="B57" s="24" t="s">
        <v>115</v>
      </c>
      <c r="C57" s="25" t="s">
        <v>174</v>
      </c>
      <c r="D57" s="9">
        <v>221112</v>
      </c>
      <c r="E57" s="12" t="s">
        <v>21</v>
      </c>
      <c r="F57" s="25">
        <v>2</v>
      </c>
      <c r="G57" s="25" t="s">
        <v>175</v>
      </c>
      <c r="H57" s="25" t="s">
        <v>176</v>
      </c>
      <c r="I57" s="15" t="s">
        <v>25</v>
      </c>
      <c r="J57" s="15">
        <v>570</v>
      </c>
      <c r="K57" s="9" t="s">
        <v>26</v>
      </c>
      <c r="L57" s="9">
        <v>758</v>
      </c>
      <c r="M57" s="15">
        <v>2011</v>
      </c>
      <c r="N57" s="25" t="s">
        <v>27</v>
      </c>
      <c r="O57" s="25" t="s">
        <v>113</v>
      </c>
      <c r="P57" s="17">
        <f>'CEPCI Index'!C15</f>
        <v>1.0372204200102442</v>
      </c>
      <c r="Q57" s="18">
        <f t="shared" si="0"/>
        <v>786.21307836776509</v>
      </c>
      <c r="R57" s="19" t="s">
        <v>127</v>
      </c>
    </row>
    <row r="58" spans="1:18" x14ac:dyDescent="0.25">
      <c r="A58" s="9" t="s">
        <v>114</v>
      </c>
      <c r="B58" s="24" t="s">
        <v>115</v>
      </c>
      <c r="C58" s="25" t="s">
        <v>174</v>
      </c>
      <c r="D58" s="9">
        <v>221112</v>
      </c>
      <c r="E58" s="12" t="s">
        <v>21</v>
      </c>
      <c r="F58" s="25">
        <v>2</v>
      </c>
      <c r="G58" s="25" t="s">
        <v>175</v>
      </c>
      <c r="H58" s="25" t="s">
        <v>177</v>
      </c>
      <c r="I58" s="15" t="s">
        <v>25</v>
      </c>
      <c r="J58" s="15">
        <v>570</v>
      </c>
      <c r="K58" s="9" t="s">
        <v>26</v>
      </c>
      <c r="L58" s="9">
        <v>2048</v>
      </c>
      <c r="M58" s="15">
        <v>2011</v>
      </c>
      <c r="N58" s="25" t="s">
        <v>27</v>
      </c>
      <c r="O58" s="25"/>
      <c r="P58" s="17">
        <f>'CEPCI Index'!C15</f>
        <v>1.0372204200102442</v>
      </c>
      <c r="Q58" s="18">
        <f t="shared" si="0"/>
        <v>2124.2274201809801</v>
      </c>
      <c r="R58" s="19" t="s">
        <v>127</v>
      </c>
    </row>
    <row r="59" spans="1:18" x14ac:dyDescent="0.25">
      <c r="A59" s="9" t="s">
        <v>114</v>
      </c>
      <c r="B59" s="24" t="s">
        <v>115</v>
      </c>
      <c r="C59" s="25" t="s">
        <v>178</v>
      </c>
      <c r="D59" s="9">
        <v>221112</v>
      </c>
      <c r="E59" s="12" t="s">
        <v>21</v>
      </c>
      <c r="F59" s="25">
        <v>4</v>
      </c>
      <c r="G59" s="25" t="s">
        <v>179</v>
      </c>
      <c r="H59" s="25" t="s">
        <v>176</v>
      </c>
      <c r="I59" s="15" t="s">
        <v>25</v>
      </c>
      <c r="J59" s="15">
        <v>572</v>
      </c>
      <c r="K59" s="9" t="s">
        <v>26</v>
      </c>
      <c r="L59" s="9">
        <v>281</v>
      </c>
      <c r="M59" s="15">
        <v>2011</v>
      </c>
      <c r="N59" s="25" t="s">
        <v>27</v>
      </c>
      <c r="O59" s="25" t="s">
        <v>113</v>
      </c>
      <c r="P59" s="17">
        <f>'CEPCI Index'!C15</f>
        <v>1.0372204200102442</v>
      </c>
      <c r="Q59" s="18">
        <f t="shared" si="0"/>
        <v>291.45893802287861</v>
      </c>
      <c r="R59" s="19" t="s">
        <v>127</v>
      </c>
    </row>
    <row r="60" spans="1:18" x14ac:dyDescent="0.25">
      <c r="A60" s="9" t="s">
        <v>114</v>
      </c>
      <c r="B60" s="24" t="s">
        <v>115</v>
      </c>
      <c r="C60" s="25" t="s">
        <v>178</v>
      </c>
      <c r="D60" s="9">
        <v>221112</v>
      </c>
      <c r="E60" s="12" t="s">
        <v>21</v>
      </c>
      <c r="F60" s="25">
        <v>4</v>
      </c>
      <c r="G60" s="25" t="s">
        <v>179</v>
      </c>
      <c r="H60" s="25" t="s">
        <v>177</v>
      </c>
      <c r="I60" s="15" t="s">
        <v>25</v>
      </c>
      <c r="J60" s="15">
        <v>572</v>
      </c>
      <c r="K60" s="9" t="s">
        <v>26</v>
      </c>
      <c r="L60" s="9">
        <v>2366</v>
      </c>
      <c r="M60" s="15">
        <v>2011</v>
      </c>
      <c r="N60" s="25" t="s">
        <v>27</v>
      </c>
      <c r="O60" s="25"/>
      <c r="P60" s="17">
        <f>'CEPCI Index'!C15</f>
        <v>1.0372204200102442</v>
      </c>
      <c r="Q60" s="18">
        <f t="shared" si="0"/>
        <v>2454.0635137442378</v>
      </c>
      <c r="R60" s="19" t="s">
        <v>127</v>
      </c>
    </row>
    <row r="61" spans="1:18" x14ac:dyDescent="0.25">
      <c r="A61" s="9" t="s">
        <v>114</v>
      </c>
      <c r="B61" s="24" t="s">
        <v>115</v>
      </c>
      <c r="C61" s="25" t="s">
        <v>178</v>
      </c>
      <c r="D61" s="9">
        <v>221112</v>
      </c>
      <c r="E61" s="12" t="s">
        <v>21</v>
      </c>
      <c r="F61" s="25">
        <v>5</v>
      </c>
      <c r="G61" s="25" t="s">
        <v>179</v>
      </c>
      <c r="H61" s="25" t="s">
        <v>176</v>
      </c>
      <c r="I61" s="15" t="s">
        <v>25</v>
      </c>
      <c r="J61" s="15">
        <v>572</v>
      </c>
      <c r="K61" s="9" t="s">
        <v>26</v>
      </c>
      <c r="L61" s="9">
        <v>281</v>
      </c>
      <c r="M61" s="15">
        <v>2011</v>
      </c>
      <c r="N61" s="25" t="s">
        <v>27</v>
      </c>
      <c r="O61" s="25" t="s">
        <v>113</v>
      </c>
      <c r="P61" s="17">
        <f>'CEPCI Index'!C15</f>
        <v>1.0372204200102442</v>
      </c>
      <c r="Q61" s="18">
        <f t="shared" si="0"/>
        <v>291.45893802287861</v>
      </c>
      <c r="R61" s="19" t="s">
        <v>127</v>
      </c>
    </row>
    <row r="62" spans="1:18" x14ac:dyDescent="0.25">
      <c r="A62" s="9" t="s">
        <v>114</v>
      </c>
      <c r="B62" s="24" t="s">
        <v>115</v>
      </c>
      <c r="C62" s="25" t="s">
        <v>178</v>
      </c>
      <c r="D62" s="9">
        <v>221112</v>
      </c>
      <c r="E62" s="12" t="s">
        <v>21</v>
      </c>
      <c r="F62" s="25">
        <v>5</v>
      </c>
      <c r="G62" s="25" t="s">
        <v>179</v>
      </c>
      <c r="H62" s="25" t="s">
        <v>177</v>
      </c>
      <c r="I62" s="15" t="s">
        <v>25</v>
      </c>
      <c r="J62" s="15">
        <v>572</v>
      </c>
      <c r="K62" s="9" t="s">
        <v>26</v>
      </c>
      <c r="L62" s="9">
        <v>2366</v>
      </c>
      <c r="M62" s="15">
        <v>2011</v>
      </c>
      <c r="N62" s="25" t="s">
        <v>27</v>
      </c>
      <c r="O62" s="25"/>
      <c r="P62" s="17">
        <f>'CEPCI Index'!C15</f>
        <v>1.0372204200102442</v>
      </c>
      <c r="Q62" s="18">
        <f t="shared" si="0"/>
        <v>2454.0635137442378</v>
      </c>
      <c r="R62" s="19" t="s">
        <v>127</v>
      </c>
    </row>
    <row r="63" spans="1:18" x14ac:dyDescent="0.25">
      <c r="A63" s="9" t="s">
        <v>180</v>
      </c>
      <c r="B63" s="24" t="s">
        <v>181</v>
      </c>
      <c r="C63" s="25" t="s">
        <v>182</v>
      </c>
      <c r="D63" s="9">
        <v>221112</v>
      </c>
      <c r="E63" s="12" t="s">
        <v>21</v>
      </c>
      <c r="F63" s="25">
        <v>4</v>
      </c>
      <c r="G63" s="25" t="s">
        <v>183</v>
      </c>
      <c r="H63" s="25" t="s">
        <v>184</v>
      </c>
      <c r="I63" s="15" t="s">
        <v>25</v>
      </c>
      <c r="J63" s="15">
        <v>600</v>
      </c>
      <c r="K63" s="9" t="s">
        <v>26</v>
      </c>
      <c r="L63" s="20">
        <v>600</v>
      </c>
      <c r="M63" s="15">
        <v>2014</v>
      </c>
      <c r="N63" s="25" t="s">
        <v>80</v>
      </c>
      <c r="O63" s="25" t="s">
        <v>185</v>
      </c>
      <c r="P63" s="17">
        <f>'CEPCI Index'!C18</f>
        <v>1.054504426314876</v>
      </c>
      <c r="Q63" s="18">
        <f t="shared" si="0"/>
        <v>632.70265578892554</v>
      </c>
      <c r="R63" s="19" t="s">
        <v>127</v>
      </c>
    </row>
    <row r="64" spans="1:18" x14ac:dyDescent="0.25">
      <c r="A64" s="9" t="s">
        <v>180</v>
      </c>
      <c r="B64" s="24" t="s">
        <v>181</v>
      </c>
      <c r="C64" s="25" t="s">
        <v>186</v>
      </c>
      <c r="D64" s="9">
        <v>221112</v>
      </c>
      <c r="E64" s="12" t="s">
        <v>21</v>
      </c>
      <c r="F64" s="25">
        <v>1</v>
      </c>
      <c r="G64" s="25" t="s">
        <v>187</v>
      </c>
      <c r="H64" s="25" t="s">
        <v>184</v>
      </c>
      <c r="I64" s="15" t="s">
        <v>25</v>
      </c>
      <c r="J64" s="15">
        <v>750</v>
      </c>
      <c r="K64" s="9" t="s">
        <v>26</v>
      </c>
      <c r="L64" s="20">
        <v>600</v>
      </c>
      <c r="M64" s="15">
        <v>2014</v>
      </c>
      <c r="N64" s="25" t="s">
        <v>80</v>
      </c>
      <c r="O64" s="25" t="s">
        <v>185</v>
      </c>
      <c r="P64" s="17">
        <f>'CEPCI Index'!C18</f>
        <v>1.054504426314876</v>
      </c>
      <c r="Q64" s="18">
        <f t="shared" si="0"/>
        <v>632.70265578892554</v>
      </c>
      <c r="R64" s="19" t="s">
        <v>127</v>
      </c>
    </row>
    <row r="65" spans="1:18" x14ac:dyDescent="0.25">
      <c r="A65" s="9" t="s">
        <v>180</v>
      </c>
      <c r="B65" s="24" t="s">
        <v>181</v>
      </c>
      <c r="C65" s="25" t="s">
        <v>186</v>
      </c>
      <c r="D65" s="9">
        <v>221112</v>
      </c>
      <c r="E65" s="12" t="s">
        <v>21</v>
      </c>
      <c r="F65" s="25">
        <v>2</v>
      </c>
      <c r="G65" s="25" t="s">
        <v>187</v>
      </c>
      <c r="H65" s="25" t="s">
        <v>184</v>
      </c>
      <c r="I65" s="15" t="s">
        <v>25</v>
      </c>
      <c r="J65" s="15">
        <v>750</v>
      </c>
      <c r="K65" s="9" t="s">
        <v>26</v>
      </c>
      <c r="L65" s="20">
        <v>600</v>
      </c>
      <c r="M65" s="15">
        <v>2014</v>
      </c>
      <c r="N65" s="25" t="s">
        <v>80</v>
      </c>
      <c r="O65" s="25" t="s">
        <v>188</v>
      </c>
      <c r="P65" s="17">
        <f>'CEPCI Index'!C18</f>
        <v>1.054504426314876</v>
      </c>
      <c r="Q65" s="18">
        <f t="shared" si="0"/>
        <v>632.70265578892554</v>
      </c>
      <c r="R65" s="19" t="s">
        <v>127</v>
      </c>
    </row>
    <row r="66" spans="1:18" x14ac:dyDescent="0.25">
      <c r="A66" s="9" t="s">
        <v>180</v>
      </c>
      <c r="B66" s="24" t="s">
        <v>181</v>
      </c>
      <c r="C66" s="25" t="s">
        <v>186</v>
      </c>
      <c r="D66" s="9">
        <v>221112</v>
      </c>
      <c r="E66" s="12" t="s">
        <v>21</v>
      </c>
      <c r="F66" s="25">
        <v>3</v>
      </c>
      <c r="G66" s="25" t="s">
        <v>187</v>
      </c>
      <c r="H66" s="25" t="s">
        <v>184</v>
      </c>
      <c r="I66" s="15" t="s">
        <v>25</v>
      </c>
      <c r="J66" s="15">
        <v>750</v>
      </c>
      <c r="K66" s="9" t="s">
        <v>26</v>
      </c>
      <c r="L66" s="20">
        <v>600</v>
      </c>
      <c r="M66" s="15">
        <v>2014</v>
      </c>
      <c r="N66" s="25" t="s">
        <v>80</v>
      </c>
      <c r="O66" s="25" t="s">
        <v>185</v>
      </c>
      <c r="P66" s="17">
        <f>'CEPCI Index'!C18</f>
        <v>1.054504426314876</v>
      </c>
      <c r="Q66" s="18">
        <f t="shared" si="0"/>
        <v>632.70265578892554</v>
      </c>
      <c r="R66" s="19" t="s">
        <v>127</v>
      </c>
    </row>
    <row r="67" spans="1:18" x14ac:dyDescent="0.25">
      <c r="A67" s="9" t="s">
        <v>180</v>
      </c>
      <c r="B67" s="24" t="s">
        <v>181</v>
      </c>
      <c r="C67" s="25" t="s">
        <v>189</v>
      </c>
      <c r="D67" s="9">
        <v>221112</v>
      </c>
      <c r="E67" s="12" t="s">
        <v>21</v>
      </c>
      <c r="F67" s="25">
        <v>3</v>
      </c>
      <c r="G67" s="25" t="s">
        <v>190</v>
      </c>
      <c r="H67" s="25" t="s">
        <v>184</v>
      </c>
      <c r="I67" s="15" t="s">
        <v>25</v>
      </c>
      <c r="J67" s="15">
        <v>795</v>
      </c>
      <c r="K67" s="9" t="s">
        <v>26</v>
      </c>
      <c r="L67" s="20">
        <v>600</v>
      </c>
      <c r="M67" s="15">
        <v>2014</v>
      </c>
      <c r="N67" s="25" t="s">
        <v>80</v>
      </c>
      <c r="O67" s="25" t="s">
        <v>185</v>
      </c>
      <c r="P67" s="17">
        <f>'CEPCI Index'!C18</f>
        <v>1.054504426314876</v>
      </c>
      <c r="Q67" s="18">
        <f t="shared" ref="Q67:Q130" si="1">L67*P67</f>
        <v>632.70265578892554</v>
      </c>
      <c r="R67" s="19" t="s">
        <v>127</v>
      </c>
    </row>
    <row r="68" spans="1:18" x14ac:dyDescent="0.25">
      <c r="A68" s="9" t="s">
        <v>180</v>
      </c>
      <c r="B68" s="24" t="s">
        <v>181</v>
      </c>
      <c r="C68" s="25" t="s">
        <v>191</v>
      </c>
      <c r="D68" s="9">
        <v>221112</v>
      </c>
      <c r="E68" s="12" t="s">
        <v>21</v>
      </c>
      <c r="F68" s="25">
        <v>2</v>
      </c>
      <c r="G68" s="25"/>
      <c r="H68" s="25" t="s">
        <v>184</v>
      </c>
      <c r="I68" s="15" t="s">
        <v>25</v>
      </c>
      <c r="J68" s="15">
        <v>858</v>
      </c>
      <c r="K68" s="9" t="s">
        <v>26</v>
      </c>
      <c r="L68" s="20">
        <v>600</v>
      </c>
      <c r="M68" s="15">
        <v>2014</v>
      </c>
      <c r="N68" s="25" t="s">
        <v>80</v>
      </c>
      <c r="O68" s="25" t="s">
        <v>185</v>
      </c>
      <c r="P68" s="17">
        <f>'CEPCI Index'!C18</f>
        <v>1.054504426314876</v>
      </c>
      <c r="Q68" s="18">
        <f t="shared" si="1"/>
        <v>632.70265578892554</v>
      </c>
      <c r="R68" s="19" t="s">
        <v>127</v>
      </c>
    </row>
    <row r="69" spans="1:18" x14ac:dyDescent="0.25">
      <c r="A69" s="9" t="s">
        <v>180</v>
      </c>
      <c r="B69" s="24" t="s">
        <v>181</v>
      </c>
      <c r="C69" s="25" t="s">
        <v>191</v>
      </c>
      <c r="D69" s="9">
        <v>221112</v>
      </c>
      <c r="E69" s="12" t="s">
        <v>21</v>
      </c>
      <c r="F69" s="25">
        <v>1</v>
      </c>
      <c r="G69" s="25"/>
      <c r="H69" s="25" t="s">
        <v>184</v>
      </c>
      <c r="I69" s="15" t="s">
        <v>25</v>
      </c>
      <c r="J69" s="15">
        <v>831</v>
      </c>
      <c r="K69" s="9" t="s">
        <v>26</v>
      </c>
      <c r="L69" s="20">
        <v>600</v>
      </c>
      <c r="M69" s="15">
        <v>2014</v>
      </c>
      <c r="N69" s="25" t="s">
        <v>80</v>
      </c>
      <c r="O69" s="25" t="s">
        <v>185</v>
      </c>
      <c r="P69" s="17">
        <f>'CEPCI Index'!C18</f>
        <v>1.054504426314876</v>
      </c>
      <c r="Q69" s="18">
        <f t="shared" si="1"/>
        <v>632.70265578892554</v>
      </c>
      <c r="R69" s="19" t="s">
        <v>127</v>
      </c>
    </row>
    <row r="70" spans="1:18" x14ac:dyDescent="0.25">
      <c r="A70" s="9" t="s">
        <v>180</v>
      </c>
      <c r="B70" s="24" t="s">
        <v>181</v>
      </c>
      <c r="C70" s="25" t="s">
        <v>192</v>
      </c>
      <c r="D70" s="9">
        <v>221112</v>
      </c>
      <c r="E70" s="12" t="s">
        <v>21</v>
      </c>
      <c r="F70" s="25">
        <v>1</v>
      </c>
      <c r="G70" s="25" t="s">
        <v>193</v>
      </c>
      <c r="H70" s="37" t="s">
        <v>194</v>
      </c>
      <c r="I70" s="15" t="s">
        <v>25</v>
      </c>
      <c r="J70" s="38">
        <v>572.9</v>
      </c>
      <c r="K70" s="9" t="s">
        <v>26</v>
      </c>
      <c r="L70" s="16">
        <v>1255</v>
      </c>
      <c r="M70" s="15">
        <v>2014</v>
      </c>
      <c r="N70" s="25" t="s">
        <v>80</v>
      </c>
      <c r="O70" s="25"/>
      <c r="P70" s="17">
        <f>'CEPCI Index'!C18</f>
        <v>1.054504426314876</v>
      </c>
      <c r="Q70" s="18">
        <f t="shared" si="1"/>
        <v>1323.4030550251694</v>
      </c>
      <c r="R70" s="19" t="s">
        <v>127</v>
      </c>
    </row>
    <row r="71" spans="1:18" x14ac:dyDescent="0.25">
      <c r="A71" s="9" t="s">
        <v>180</v>
      </c>
      <c r="B71" s="24" t="s">
        <v>181</v>
      </c>
      <c r="C71" s="25" t="s">
        <v>192</v>
      </c>
      <c r="D71" s="9">
        <v>221112</v>
      </c>
      <c r="E71" s="12" t="s">
        <v>21</v>
      </c>
      <c r="F71" s="25">
        <v>2</v>
      </c>
      <c r="G71" s="25" t="s">
        <v>193</v>
      </c>
      <c r="H71" s="37" t="s">
        <v>194</v>
      </c>
      <c r="I71" s="15" t="s">
        <v>25</v>
      </c>
      <c r="J71" s="38">
        <v>572.9</v>
      </c>
      <c r="K71" s="9" t="s">
        <v>26</v>
      </c>
      <c r="L71" s="16">
        <v>1257</v>
      </c>
      <c r="M71" s="15">
        <v>2014</v>
      </c>
      <c r="N71" s="25" t="s">
        <v>80</v>
      </c>
      <c r="O71" s="25"/>
      <c r="P71" s="17">
        <f>'CEPCI Index'!C18</f>
        <v>1.054504426314876</v>
      </c>
      <c r="Q71" s="18">
        <f t="shared" si="1"/>
        <v>1325.5120638777992</v>
      </c>
      <c r="R71" s="19" t="s">
        <v>127</v>
      </c>
    </row>
    <row r="72" spans="1:18" x14ac:dyDescent="0.25">
      <c r="A72" s="9" t="s">
        <v>180</v>
      </c>
      <c r="B72" s="24" t="s">
        <v>181</v>
      </c>
      <c r="C72" s="25" t="s">
        <v>189</v>
      </c>
      <c r="D72" s="9">
        <v>221112</v>
      </c>
      <c r="E72" s="12" t="s">
        <v>21</v>
      </c>
      <c r="F72" s="25">
        <v>1</v>
      </c>
      <c r="G72" s="25" t="s">
        <v>195</v>
      </c>
      <c r="H72" s="37" t="s">
        <v>196</v>
      </c>
      <c r="I72" s="15" t="s">
        <v>25</v>
      </c>
      <c r="J72" s="38">
        <v>562.9</v>
      </c>
      <c r="K72" s="9" t="s">
        <v>26</v>
      </c>
      <c r="L72" s="27">
        <v>1937</v>
      </c>
      <c r="M72" s="15">
        <v>2014</v>
      </c>
      <c r="N72" s="25" t="s">
        <v>80</v>
      </c>
      <c r="O72" s="25"/>
      <c r="P72" s="17">
        <f>'CEPCI Index'!C18</f>
        <v>1.054504426314876</v>
      </c>
      <c r="Q72" s="18">
        <f t="shared" si="1"/>
        <v>2042.5750737719147</v>
      </c>
      <c r="R72" s="19" t="s">
        <v>127</v>
      </c>
    </row>
    <row r="73" spans="1:18" x14ac:dyDescent="0.25">
      <c r="A73" s="9" t="s">
        <v>180</v>
      </c>
      <c r="B73" s="24" t="s">
        <v>181</v>
      </c>
      <c r="C73" s="25" t="s">
        <v>189</v>
      </c>
      <c r="D73" s="9">
        <v>221112</v>
      </c>
      <c r="E73" s="12" t="s">
        <v>21</v>
      </c>
      <c r="F73" s="25">
        <v>2</v>
      </c>
      <c r="G73" s="25" t="s">
        <v>195</v>
      </c>
      <c r="H73" s="37" t="s">
        <v>196</v>
      </c>
      <c r="I73" s="15" t="s">
        <v>25</v>
      </c>
      <c r="J73" s="38">
        <v>562.9</v>
      </c>
      <c r="K73" s="9" t="s">
        <v>26</v>
      </c>
      <c r="L73" s="39">
        <v>2170</v>
      </c>
      <c r="M73" s="15">
        <v>2014</v>
      </c>
      <c r="N73" s="25" t="s">
        <v>80</v>
      </c>
      <c r="O73" s="25"/>
      <c r="P73" s="17">
        <f>'CEPCI Index'!C18</f>
        <v>1.054504426314876</v>
      </c>
      <c r="Q73" s="18">
        <f t="shared" si="1"/>
        <v>2288.2746051032809</v>
      </c>
      <c r="R73" s="19" t="s">
        <v>127</v>
      </c>
    </row>
    <row r="74" spans="1:18" x14ac:dyDescent="0.25">
      <c r="A74" s="9" t="s">
        <v>180</v>
      </c>
      <c r="B74" s="24" t="s">
        <v>181</v>
      </c>
      <c r="C74" s="25" t="s">
        <v>197</v>
      </c>
      <c r="D74" s="9">
        <v>221112</v>
      </c>
      <c r="E74" s="12" t="s">
        <v>21</v>
      </c>
      <c r="F74" s="25">
        <v>1</v>
      </c>
      <c r="G74" s="25" t="s">
        <v>198</v>
      </c>
      <c r="H74" s="37" t="s">
        <v>196</v>
      </c>
      <c r="I74" s="15" t="s">
        <v>25</v>
      </c>
      <c r="J74" s="38">
        <v>629.5</v>
      </c>
      <c r="K74" s="9" t="s">
        <v>26</v>
      </c>
      <c r="L74" s="39">
        <v>2278</v>
      </c>
      <c r="M74" s="15">
        <v>2014</v>
      </c>
      <c r="N74" s="25" t="s">
        <v>80</v>
      </c>
      <c r="O74" s="25"/>
      <c r="P74" s="17">
        <f>'CEPCI Index'!C18</f>
        <v>1.054504426314876</v>
      </c>
      <c r="Q74" s="18">
        <f t="shared" si="1"/>
        <v>2402.1610831452876</v>
      </c>
      <c r="R74" s="19" t="s">
        <v>127</v>
      </c>
    </row>
    <row r="75" spans="1:18" x14ac:dyDescent="0.25">
      <c r="A75" s="9" t="s">
        <v>180</v>
      </c>
      <c r="B75" s="24" t="s">
        <v>181</v>
      </c>
      <c r="C75" s="25" t="s">
        <v>199</v>
      </c>
      <c r="D75" s="9">
        <v>221112</v>
      </c>
      <c r="E75" s="12" t="s">
        <v>21</v>
      </c>
      <c r="F75" s="25" t="s">
        <v>200</v>
      </c>
      <c r="G75" s="25" t="s">
        <v>201</v>
      </c>
      <c r="H75" s="37" t="s">
        <v>202</v>
      </c>
      <c r="I75" s="15" t="s">
        <v>25</v>
      </c>
      <c r="J75" s="38">
        <v>542.9</v>
      </c>
      <c r="K75" s="9" t="s">
        <v>26</v>
      </c>
      <c r="L75" s="39">
        <v>2998</v>
      </c>
      <c r="M75" s="15">
        <v>2014</v>
      </c>
      <c r="N75" s="25" t="s">
        <v>80</v>
      </c>
      <c r="O75" s="25"/>
      <c r="P75" s="17">
        <f>'CEPCI Index'!C18</f>
        <v>1.054504426314876</v>
      </c>
      <c r="Q75" s="18">
        <f t="shared" si="1"/>
        <v>3161.4042700919981</v>
      </c>
      <c r="R75" s="19" t="s">
        <v>127</v>
      </c>
    </row>
    <row r="76" spans="1:18" x14ac:dyDescent="0.25">
      <c r="A76" s="9" t="s">
        <v>180</v>
      </c>
      <c r="B76" s="24" t="s">
        <v>181</v>
      </c>
      <c r="C76" s="25" t="s">
        <v>199</v>
      </c>
      <c r="D76" s="9">
        <v>221112</v>
      </c>
      <c r="E76" s="12" t="s">
        <v>21</v>
      </c>
      <c r="F76" s="25" t="s">
        <v>203</v>
      </c>
      <c r="G76" s="25" t="s">
        <v>204</v>
      </c>
      <c r="H76" s="37" t="s">
        <v>202</v>
      </c>
      <c r="I76" s="15" t="s">
        <v>25</v>
      </c>
      <c r="J76" s="38">
        <v>533</v>
      </c>
      <c r="K76" s="9" t="s">
        <v>26</v>
      </c>
      <c r="L76" s="27">
        <v>3178</v>
      </c>
      <c r="M76" s="15">
        <v>2014</v>
      </c>
      <c r="N76" s="25" t="s">
        <v>80</v>
      </c>
      <c r="O76" s="25"/>
      <c r="P76" s="17">
        <f>'CEPCI Index'!C18</f>
        <v>1.054504426314876</v>
      </c>
      <c r="Q76" s="18">
        <f t="shared" si="1"/>
        <v>3351.2150668286758</v>
      </c>
      <c r="R76" s="19" t="s">
        <v>127</v>
      </c>
    </row>
    <row r="77" spans="1:18" x14ac:dyDescent="0.25">
      <c r="A77" s="9" t="s">
        <v>205</v>
      </c>
      <c r="B77" s="24" t="s">
        <v>206</v>
      </c>
      <c r="C77" s="25" t="s">
        <v>207</v>
      </c>
      <c r="D77" s="9">
        <v>221112</v>
      </c>
      <c r="E77" s="12" t="s">
        <v>21</v>
      </c>
      <c r="F77" s="25" t="s">
        <v>208</v>
      </c>
      <c r="G77" s="25" t="s">
        <v>209</v>
      </c>
      <c r="H77" s="25" t="s">
        <v>210</v>
      </c>
      <c r="I77" s="15" t="s">
        <v>25</v>
      </c>
      <c r="J77" s="15">
        <v>700</v>
      </c>
      <c r="K77" s="9" t="s">
        <v>26</v>
      </c>
      <c r="L77" s="20">
        <v>2258</v>
      </c>
      <c r="M77" s="15">
        <v>2011</v>
      </c>
      <c r="N77" s="25" t="s">
        <v>27</v>
      </c>
      <c r="O77" s="25" t="s">
        <v>211</v>
      </c>
      <c r="P77" s="17">
        <f>'CEPCI Index'!C15</f>
        <v>1.0372204200102442</v>
      </c>
      <c r="Q77" s="18">
        <f t="shared" si="1"/>
        <v>2342.0437083831312</v>
      </c>
      <c r="R77" s="19" t="s">
        <v>127</v>
      </c>
    </row>
    <row r="78" spans="1:18" x14ac:dyDescent="0.25">
      <c r="A78" s="9" t="s">
        <v>205</v>
      </c>
      <c r="B78" s="24" t="s">
        <v>206</v>
      </c>
      <c r="C78" s="25" t="s">
        <v>207</v>
      </c>
      <c r="D78" s="9">
        <v>221112</v>
      </c>
      <c r="E78" s="12" t="s">
        <v>21</v>
      </c>
      <c r="F78" s="25" t="s">
        <v>212</v>
      </c>
      <c r="G78" s="25" t="s">
        <v>209</v>
      </c>
      <c r="H78" s="25" t="s">
        <v>210</v>
      </c>
      <c r="I78" s="15" t="s">
        <v>25</v>
      </c>
      <c r="J78" s="15">
        <v>700</v>
      </c>
      <c r="K78" s="9" t="s">
        <v>26</v>
      </c>
      <c r="L78" s="31">
        <v>2258</v>
      </c>
      <c r="M78" s="15">
        <v>2011</v>
      </c>
      <c r="N78" s="25" t="s">
        <v>27</v>
      </c>
      <c r="O78" s="25" t="s">
        <v>211</v>
      </c>
      <c r="P78" s="17">
        <f>'CEPCI Index'!C15</f>
        <v>1.0372204200102442</v>
      </c>
      <c r="Q78" s="18">
        <f t="shared" si="1"/>
        <v>2342.0437083831312</v>
      </c>
      <c r="R78" s="19" t="s">
        <v>127</v>
      </c>
    </row>
    <row r="79" spans="1:18" x14ac:dyDescent="0.25">
      <c r="A79" s="26" t="s">
        <v>119</v>
      </c>
      <c r="B79" s="28" t="s">
        <v>120</v>
      </c>
      <c r="C79" s="29" t="s">
        <v>213</v>
      </c>
      <c r="D79" s="9">
        <v>221112</v>
      </c>
      <c r="E79" s="12" t="s">
        <v>21</v>
      </c>
      <c r="F79" s="29" t="s">
        <v>22</v>
      </c>
      <c r="G79" s="29" t="s">
        <v>214</v>
      </c>
      <c r="H79" s="29" t="s">
        <v>215</v>
      </c>
      <c r="I79" s="15" t="s">
        <v>25</v>
      </c>
      <c r="J79" s="30">
        <v>550</v>
      </c>
      <c r="K79" s="9" t="s">
        <v>26</v>
      </c>
      <c r="L79" s="31">
        <v>4461</v>
      </c>
      <c r="M79" s="32">
        <v>2014</v>
      </c>
      <c r="N79" s="29" t="s">
        <v>27</v>
      </c>
      <c r="O79" s="29"/>
      <c r="P79" s="17">
        <f>'CEPCI Index'!C18</f>
        <v>1.054504426314876</v>
      </c>
      <c r="Q79" s="18">
        <f t="shared" si="1"/>
        <v>4704.1442457906614</v>
      </c>
      <c r="R79" s="19" t="s">
        <v>127</v>
      </c>
    </row>
    <row r="80" spans="1:18" x14ac:dyDescent="0.25">
      <c r="A80" s="26" t="s">
        <v>119</v>
      </c>
      <c r="B80" s="28" t="s">
        <v>120</v>
      </c>
      <c r="C80" s="29" t="s">
        <v>213</v>
      </c>
      <c r="D80" s="9">
        <v>221112</v>
      </c>
      <c r="E80" s="12" t="s">
        <v>21</v>
      </c>
      <c r="F80" s="29" t="s">
        <v>40</v>
      </c>
      <c r="G80" s="29" t="s">
        <v>214</v>
      </c>
      <c r="H80" s="29" t="s">
        <v>216</v>
      </c>
      <c r="I80" s="15" t="s">
        <v>25</v>
      </c>
      <c r="J80" s="30">
        <v>550</v>
      </c>
      <c r="K80" s="9" t="s">
        <v>26</v>
      </c>
      <c r="L80" s="31">
        <v>4424</v>
      </c>
      <c r="M80" s="32">
        <v>2014</v>
      </c>
      <c r="N80" s="29" t="s">
        <v>27</v>
      </c>
      <c r="O80" s="29"/>
      <c r="P80" s="17">
        <f>'CEPCI Index'!C18</f>
        <v>1.054504426314876</v>
      </c>
      <c r="Q80" s="18">
        <f t="shared" si="1"/>
        <v>4665.1275820170113</v>
      </c>
      <c r="R80" s="19" t="s">
        <v>127</v>
      </c>
    </row>
    <row r="81" spans="1:18" x14ac:dyDescent="0.25">
      <c r="A81" s="26" t="s">
        <v>119</v>
      </c>
      <c r="B81" s="28" t="s">
        <v>120</v>
      </c>
      <c r="C81" s="29" t="s">
        <v>213</v>
      </c>
      <c r="D81" s="9">
        <v>221112</v>
      </c>
      <c r="E81" s="12" t="s">
        <v>21</v>
      </c>
      <c r="F81" s="29" t="s">
        <v>82</v>
      </c>
      <c r="G81" s="29" t="s">
        <v>214</v>
      </c>
      <c r="H81" s="29" t="s">
        <v>216</v>
      </c>
      <c r="I81" s="15" t="s">
        <v>25</v>
      </c>
      <c r="J81" s="30">
        <v>550</v>
      </c>
      <c r="K81" s="9" t="s">
        <v>26</v>
      </c>
      <c r="L81" s="31">
        <v>4375</v>
      </c>
      <c r="M81" s="32">
        <v>2014</v>
      </c>
      <c r="N81" s="29" t="s">
        <v>27</v>
      </c>
      <c r="O81" s="29"/>
      <c r="P81" s="17">
        <f>'CEPCI Index'!C18</f>
        <v>1.054504426314876</v>
      </c>
      <c r="Q81" s="18">
        <f t="shared" si="1"/>
        <v>4613.4568651275822</v>
      </c>
      <c r="R81" s="19" t="s">
        <v>127</v>
      </c>
    </row>
    <row r="82" spans="1:18" x14ac:dyDescent="0.25">
      <c r="A82" s="26" t="s">
        <v>119</v>
      </c>
      <c r="B82" s="28" t="s">
        <v>120</v>
      </c>
      <c r="C82" s="29" t="s">
        <v>217</v>
      </c>
      <c r="D82" s="9">
        <v>221112</v>
      </c>
      <c r="E82" s="12" t="s">
        <v>21</v>
      </c>
      <c r="F82" s="29" t="s">
        <v>22</v>
      </c>
      <c r="G82" s="29" t="s">
        <v>218</v>
      </c>
      <c r="H82" s="29" t="s">
        <v>123</v>
      </c>
      <c r="I82" s="15" t="s">
        <v>25</v>
      </c>
      <c r="J82" s="30">
        <v>530</v>
      </c>
      <c r="K82" s="9" t="s">
        <v>26</v>
      </c>
      <c r="L82" s="31">
        <v>256</v>
      </c>
      <c r="M82" s="32">
        <v>2014</v>
      </c>
      <c r="N82" s="29" t="s">
        <v>27</v>
      </c>
      <c r="O82" s="29"/>
      <c r="P82" s="17">
        <f>'CEPCI Index'!C18</f>
        <v>1.054504426314876</v>
      </c>
      <c r="Q82" s="18">
        <f t="shared" si="1"/>
        <v>269.95313313660824</v>
      </c>
      <c r="R82" s="19" t="s">
        <v>127</v>
      </c>
    </row>
    <row r="83" spans="1:18" x14ac:dyDescent="0.25">
      <c r="A83" s="26" t="s">
        <v>119</v>
      </c>
      <c r="B83" s="28" t="s">
        <v>120</v>
      </c>
      <c r="C83" s="29" t="s">
        <v>217</v>
      </c>
      <c r="D83" s="9">
        <v>221112</v>
      </c>
      <c r="E83" s="12" t="s">
        <v>21</v>
      </c>
      <c r="F83" s="29" t="s">
        <v>40</v>
      </c>
      <c r="G83" s="29" t="s">
        <v>218</v>
      </c>
      <c r="H83" s="29" t="s">
        <v>123</v>
      </c>
      <c r="I83" s="15" t="s">
        <v>25</v>
      </c>
      <c r="J83" s="30">
        <v>530</v>
      </c>
      <c r="K83" s="9" t="s">
        <v>26</v>
      </c>
      <c r="L83" s="31">
        <v>308</v>
      </c>
      <c r="M83" s="32">
        <v>2014</v>
      </c>
      <c r="N83" s="29" t="s">
        <v>27</v>
      </c>
      <c r="O83" s="29"/>
      <c r="P83" s="17">
        <f>'CEPCI Index'!C18</f>
        <v>1.054504426314876</v>
      </c>
      <c r="Q83" s="18">
        <f t="shared" si="1"/>
        <v>324.7873633049818</v>
      </c>
      <c r="R83" s="19" t="s">
        <v>127</v>
      </c>
    </row>
    <row r="84" spans="1:18" x14ac:dyDescent="0.25">
      <c r="A84" s="9" t="s">
        <v>91</v>
      </c>
      <c r="B84" s="24" t="s">
        <v>92</v>
      </c>
      <c r="C84" s="25" t="s">
        <v>219</v>
      </c>
      <c r="D84" s="9">
        <v>221112</v>
      </c>
      <c r="E84" s="12" t="s">
        <v>21</v>
      </c>
      <c r="F84" s="25">
        <v>1</v>
      </c>
      <c r="G84" s="25" t="s">
        <v>220</v>
      </c>
      <c r="H84" s="25" t="s">
        <v>221</v>
      </c>
      <c r="I84" s="22" t="s">
        <v>25</v>
      </c>
      <c r="J84" s="15">
        <v>216</v>
      </c>
      <c r="K84" s="9" t="s">
        <v>26</v>
      </c>
      <c r="L84" s="20">
        <v>1135</v>
      </c>
      <c r="M84" s="15">
        <v>2005</v>
      </c>
      <c r="N84" s="25" t="s">
        <v>27</v>
      </c>
      <c r="O84" s="25"/>
      <c r="P84" s="17">
        <f>'CEPCI Index'!C9</f>
        <v>1.2975224263135412</v>
      </c>
      <c r="Q84" s="18">
        <f t="shared" si="1"/>
        <v>1472.6879538658693</v>
      </c>
      <c r="R84" s="19" t="s">
        <v>222</v>
      </c>
    </row>
    <row r="85" spans="1:18" x14ac:dyDescent="0.25">
      <c r="A85" s="9" t="s">
        <v>91</v>
      </c>
      <c r="B85" s="24" t="s">
        <v>92</v>
      </c>
      <c r="C85" s="25" t="s">
        <v>219</v>
      </c>
      <c r="D85" s="9">
        <v>221112</v>
      </c>
      <c r="E85" s="12" t="s">
        <v>21</v>
      </c>
      <c r="F85" s="25">
        <v>1</v>
      </c>
      <c r="G85" s="25" t="s">
        <v>220</v>
      </c>
      <c r="H85" s="25" t="s">
        <v>223</v>
      </c>
      <c r="I85" s="22" t="s">
        <v>25</v>
      </c>
      <c r="J85" s="15">
        <v>216</v>
      </c>
      <c r="K85" s="9" t="s">
        <v>26</v>
      </c>
      <c r="L85" s="20">
        <v>2487</v>
      </c>
      <c r="M85" s="15">
        <v>2005</v>
      </c>
      <c r="N85" s="25" t="s">
        <v>27</v>
      </c>
      <c r="O85" s="25"/>
      <c r="P85" s="17">
        <f>'CEPCI Index'!C9</f>
        <v>1.2975224263135412</v>
      </c>
      <c r="Q85" s="18">
        <f t="shared" si="1"/>
        <v>3226.938274241777</v>
      </c>
      <c r="R85" s="19" t="s">
        <v>222</v>
      </c>
    </row>
    <row r="86" spans="1:18" x14ac:dyDescent="0.25">
      <c r="A86" s="26" t="s">
        <v>119</v>
      </c>
      <c r="B86" s="28" t="s">
        <v>120</v>
      </c>
      <c r="C86" s="29" t="s">
        <v>121</v>
      </c>
      <c r="D86" s="9">
        <v>221112</v>
      </c>
      <c r="E86" s="12" t="s">
        <v>21</v>
      </c>
      <c r="F86" s="29" t="s">
        <v>40</v>
      </c>
      <c r="G86" s="29" t="s">
        <v>224</v>
      </c>
      <c r="H86" s="29" t="s">
        <v>123</v>
      </c>
      <c r="I86" s="15" t="s">
        <v>25</v>
      </c>
      <c r="J86" s="30">
        <v>210</v>
      </c>
      <c r="K86" s="9" t="s">
        <v>26</v>
      </c>
      <c r="L86" s="31">
        <v>342</v>
      </c>
      <c r="M86" s="32">
        <v>2014</v>
      </c>
      <c r="N86" s="29" t="s">
        <v>27</v>
      </c>
      <c r="O86" s="29"/>
      <c r="P86" s="17">
        <f>'CEPCI Index'!C18</f>
        <v>1.054504426314876</v>
      </c>
      <c r="Q86" s="18">
        <f t="shared" si="1"/>
        <v>360.6405137996876</v>
      </c>
      <c r="R86" s="19" t="s">
        <v>222</v>
      </c>
    </row>
    <row r="87" spans="1:18" x14ac:dyDescent="0.25">
      <c r="A87" s="26" t="s">
        <v>119</v>
      </c>
      <c r="B87" s="28" t="s">
        <v>120</v>
      </c>
      <c r="C87" s="29" t="s">
        <v>225</v>
      </c>
      <c r="D87" s="9">
        <v>221112</v>
      </c>
      <c r="E87" s="12" t="s">
        <v>21</v>
      </c>
      <c r="F87" s="29" t="s">
        <v>82</v>
      </c>
      <c r="G87" s="29" t="s">
        <v>226</v>
      </c>
      <c r="H87" s="29" t="s">
        <v>227</v>
      </c>
      <c r="I87" s="15" t="s">
        <v>25</v>
      </c>
      <c r="J87" s="30">
        <v>230</v>
      </c>
      <c r="K87" s="9" t="s">
        <v>26</v>
      </c>
      <c r="L87" s="31">
        <v>644</v>
      </c>
      <c r="M87" s="32">
        <v>2014</v>
      </c>
      <c r="N87" s="29" t="s">
        <v>27</v>
      </c>
      <c r="O87" s="28" t="s">
        <v>228</v>
      </c>
      <c r="P87" s="17">
        <f>'CEPCI Index'!C18</f>
        <v>1.054504426314876</v>
      </c>
      <c r="Q87" s="18">
        <f t="shared" si="1"/>
        <v>679.10085054678007</v>
      </c>
      <c r="R87" s="19" t="s">
        <v>222</v>
      </c>
    </row>
    <row r="88" spans="1:18" x14ac:dyDescent="0.25">
      <c r="A88" s="26" t="s">
        <v>119</v>
      </c>
      <c r="B88" s="28" t="s">
        <v>120</v>
      </c>
      <c r="C88" s="29" t="s">
        <v>225</v>
      </c>
      <c r="D88" s="9">
        <v>221112</v>
      </c>
      <c r="E88" s="12" t="s">
        <v>21</v>
      </c>
      <c r="F88" s="29" t="s">
        <v>82</v>
      </c>
      <c r="G88" s="29" t="s">
        <v>226</v>
      </c>
      <c r="H88" s="29" t="s">
        <v>229</v>
      </c>
      <c r="I88" s="15" t="s">
        <v>25</v>
      </c>
      <c r="J88" s="30">
        <v>230</v>
      </c>
      <c r="K88" s="9" t="s">
        <v>26</v>
      </c>
      <c r="L88" s="31">
        <v>2635</v>
      </c>
      <c r="M88" s="32">
        <v>2014</v>
      </c>
      <c r="N88" s="29" t="s">
        <v>27</v>
      </c>
      <c r="O88" s="28"/>
      <c r="P88" s="17">
        <f>'CEPCI Index'!C18</f>
        <v>1.054504426314876</v>
      </c>
      <c r="Q88" s="18">
        <f t="shared" si="1"/>
        <v>2778.6191633396979</v>
      </c>
      <c r="R88" s="19" t="s">
        <v>222</v>
      </c>
    </row>
    <row r="89" spans="1:18" x14ac:dyDescent="0.25">
      <c r="A89" s="9" t="s">
        <v>37</v>
      </c>
      <c r="B89" s="11" t="s">
        <v>230</v>
      </c>
      <c r="C89" s="11" t="s">
        <v>231</v>
      </c>
      <c r="D89" s="9">
        <v>221112</v>
      </c>
      <c r="E89" s="12" t="s">
        <v>21</v>
      </c>
      <c r="F89" s="13" t="s">
        <v>40</v>
      </c>
      <c r="G89" s="11" t="s">
        <v>232</v>
      </c>
      <c r="H89" s="11" t="s">
        <v>42</v>
      </c>
      <c r="I89" s="15" t="s">
        <v>25</v>
      </c>
      <c r="J89" s="15">
        <v>288.89999999999998</v>
      </c>
      <c r="K89" s="9" t="s">
        <v>26</v>
      </c>
      <c r="L89" s="16">
        <v>2979</v>
      </c>
      <c r="M89" s="15">
        <v>2011</v>
      </c>
      <c r="N89" s="11" t="s">
        <v>27</v>
      </c>
      <c r="O89" s="11" t="s">
        <v>43</v>
      </c>
      <c r="P89" s="17">
        <f>'CEPCI Index'!C15</f>
        <v>1.0372204200102442</v>
      </c>
      <c r="Q89" s="18">
        <f t="shared" si="1"/>
        <v>3089.8796312105173</v>
      </c>
      <c r="R89" s="19" t="s">
        <v>222</v>
      </c>
    </row>
    <row r="90" spans="1:18" x14ac:dyDescent="0.25">
      <c r="A90" s="9" t="s">
        <v>37</v>
      </c>
      <c r="B90" s="11" t="s">
        <v>233</v>
      </c>
      <c r="C90" s="11" t="s">
        <v>231</v>
      </c>
      <c r="D90" s="9">
        <v>221112</v>
      </c>
      <c r="E90" s="12" t="s">
        <v>21</v>
      </c>
      <c r="F90" s="13" t="s">
        <v>82</v>
      </c>
      <c r="G90" s="11" t="s">
        <v>234</v>
      </c>
      <c r="H90" s="11" t="s">
        <v>42</v>
      </c>
      <c r="I90" s="15" t="s">
        <v>25</v>
      </c>
      <c r="J90" s="15">
        <v>312.3</v>
      </c>
      <c r="K90" s="9" t="s">
        <v>26</v>
      </c>
      <c r="L90" s="16">
        <v>2838</v>
      </c>
      <c r="M90" s="15">
        <v>2011</v>
      </c>
      <c r="N90" s="11" t="s">
        <v>27</v>
      </c>
      <c r="O90" s="11" t="s">
        <v>43</v>
      </c>
      <c r="P90" s="17">
        <f>'CEPCI Index'!C15</f>
        <v>1.0372204200102442</v>
      </c>
      <c r="Q90" s="18">
        <f t="shared" si="1"/>
        <v>2943.6315519890732</v>
      </c>
      <c r="R90" s="19" t="s">
        <v>222</v>
      </c>
    </row>
    <row r="91" spans="1:18" x14ac:dyDescent="0.25">
      <c r="A91" s="9" t="s">
        <v>37</v>
      </c>
      <c r="B91" s="11" t="s">
        <v>235</v>
      </c>
      <c r="C91" s="11" t="s">
        <v>231</v>
      </c>
      <c r="D91" s="9">
        <v>221112</v>
      </c>
      <c r="E91" s="12" t="s">
        <v>21</v>
      </c>
      <c r="F91" s="13" t="s">
        <v>49</v>
      </c>
      <c r="G91" s="11" t="s">
        <v>236</v>
      </c>
      <c r="H91" s="11" t="s">
        <v>42</v>
      </c>
      <c r="I91" s="15" t="s">
        <v>25</v>
      </c>
      <c r="J91" s="15">
        <v>414</v>
      </c>
      <c r="K91" s="9" t="s">
        <v>26</v>
      </c>
      <c r="L91" s="16">
        <v>3083</v>
      </c>
      <c r="M91" s="15">
        <v>2011</v>
      </c>
      <c r="N91" s="11" t="s">
        <v>27</v>
      </c>
      <c r="O91" s="11" t="s">
        <v>43</v>
      </c>
      <c r="P91" s="17">
        <f>'CEPCI Index'!C15</f>
        <v>1.0372204200102442</v>
      </c>
      <c r="Q91" s="18">
        <f t="shared" si="1"/>
        <v>3197.7505548915829</v>
      </c>
      <c r="R91" s="19" t="s">
        <v>222</v>
      </c>
    </row>
    <row r="92" spans="1:18" x14ac:dyDescent="0.25">
      <c r="A92" s="9" t="s">
        <v>37</v>
      </c>
      <c r="B92" s="11" t="s">
        <v>237</v>
      </c>
      <c r="C92" s="11" t="s">
        <v>238</v>
      </c>
      <c r="D92" s="9">
        <v>221112</v>
      </c>
      <c r="E92" s="12" t="s">
        <v>21</v>
      </c>
      <c r="F92" s="13" t="s">
        <v>22</v>
      </c>
      <c r="G92" s="11" t="s">
        <v>239</v>
      </c>
      <c r="H92" s="11" t="s">
        <v>42</v>
      </c>
      <c r="I92" s="15" t="s">
        <v>25</v>
      </c>
      <c r="J92" s="15">
        <v>410.9</v>
      </c>
      <c r="K92" s="9" t="s">
        <v>26</v>
      </c>
      <c r="L92" s="16">
        <v>2135</v>
      </c>
      <c r="M92" s="15">
        <v>2011</v>
      </c>
      <c r="N92" s="11" t="s">
        <v>27</v>
      </c>
      <c r="O92" s="11" t="s">
        <v>43</v>
      </c>
      <c r="P92" s="17">
        <f>'CEPCI Index'!C15</f>
        <v>1.0372204200102442</v>
      </c>
      <c r="Q92" s="18">
        <f t="shared" si="1"/>
        <v>2214.4655967218714</v>
      </c>
      <c r="R92" s="19" t="s">
        <v>222</v>
      </c>
    </row>
    <row r="93" spans="1:18" x14ac:dyDescent="0.25">
      <c r="A93" s="9" t="s">
        <v>37</v>
      </c>
      <c r="B93" s="11" t="s">
        <v>240</v>
      </c>
      <c r="C93" s="11" t="s">
        <v>238</v>
      </c>
      <c r="D93" s="9">
        <v>221112</v>
      </c>
      <c r="E93" s="12" t="s">
        <v>21</v>
      </c>
      <c r="F93" s="13" t="s">
        <v>40</v>
      </c>
      <c r="G93" s="11" t="s">
        <v>241</v>
      </c>
      <c r="H93" s="11" t="s">
        <v>242</v>
      </c>
      <c r="I93" s="15" t="s">
        <v>25</v>
      </c>
      <c r="J93" s="15">
        <v>410.9</v>
      </c>
      <c r="K93" s="9" t="s">
        <v>26</v>
      </c>
      <c r="L93" s="16">
        <v>1900</v>
      </c>
      <c r="M93" s="15">
        <v>2011</v>
      </c>
      <c r="N93" s="11" t="s">
        <v>27</v>
      </c>
      <c r="O93" s="11" t="s">
        <v>43</v>
      </c>
      <c r="P93" s="17">
        <f>'CEPCI Index'!C15</f>
        <v>1.0372204200102442</v>
      </c>
      <c r="Q93" s="18">
        <f t="shared" si="1"/>
        <v>1970.718798019464</v>
      </c>
      <c r="R93" s="19" t="s">
        <v>222</v>
      </c>
    </row>
    <row r="94" spans="1:18" x14ac:dyDescent="0.25">
      <c r="A94" s="9" t="s">
        <v>53</v>
      </c>
      <c r="B94" s="21" t="s">
        <v>54</v>
      </c>
      <c r="C94" s="11" t="s">
        <v>55</v>
      </c>
      <c r="D94" s="9">
        <v>221112</v>
      </c>
      <c r="E94" s="12" t="s">
        <v>21</v>
      </c>
      <c r="F94" s="11" t="s">
        <v>243</v>
      </c>
      <c r="G94" s="11" t="s">
        <v>244</v>
      </c>
      <c r="H94" s="11" t="s">
        <v>58</v>
      </c>
      <c r="I94" s="22" t="s">
        <v>25</v>
      </c>
      <c r="J94" s="15">
        <v>275.39999999999998</v>
      </c>
      <c r="K94" s="9" t="s">
        <v>26</v>
      </c>
      <c r="L94" s="16">
        <v>4064</v>
      </c>
      <c r="M94" s="15">
        <v>2008</v>
      </c>
      <c r="N94" s="11" t="s">
        <v>27</v>
      </c>
      <c r="O94" s="11" t="s">
        <v>43</v>
      </c>
      <c r="P94" s="17">
        <f>'CEPCI Index'!C12</f>
        <v>1.0557872784150157</v>
      </c>
      <c r="Q94" s="18">
        <f t="shared" si="1"/>
        <v>4290.7194994786241</v>
      </c>
      <c r="R94" s="19" t="s">
        <v>222</v>
      </c>
    </row>
    <row r="95" spans="1:18" x14ac:dyDescent="0.25">
      <c r="A95" s="9" t="s">
        <v>53</v>
      </c>
      <c r="B95" s="21" t="s">
        <v>54</v>
      </c>
      <c r="C95" s="11" t="s">
        <v>245</v>
      </c>
      <c r="D95" s="9">
        <v>221112</v>
      </c>
      <c r="E95" s="12" t="s">
        <v>21</v>
      </c>
      <c r="F95" s="11" t="s">
        <v>246</v>
      </c>
      <c r="G95" s="11" t="s">
        <v>247</v>
      </c>
      <c r="H95" s="11" t="s">
        <v>24</v>
      </c>
      <c r="I95" s="22" t="s">
        <v>25</v>
      </c>
      <c r="J95" s="15">
        <v>446.4</v>
      </c>
      <c r="K95" s="9" t="s">
        <v>26</v>
      </c>
      <c r="L95" s="40">
        <v>4877</v>
      </c>
      <c r="M95" s="15">
        <v>2008</v>
      </c>
      <c r="N95" s="11" t="s">
        <v>27</v>
      </c>
      <c r="O95" s="11" t="s">
        <v>43</v>
      </c>
      <c r="P95" s="17">
        <f>'CEPCI Index'!C12</f>
        <v>1.0557872784150157</v>
      </c>
      <c r="Q95" s="18">
        <f t="shared" si="1"/>
        <v>5149.0745568300317</v>
      </c>
      <c r="R95" s="19" t="s">
        <v>222</v>
      </c>
    </row>
    <row r="96" spans="1:18" x14ac:dyDescent="0.25">
      <c r="A96" s="9" t="s">
        <v>53</v>
      </c>
      <c r="B96" s="21" t="s">
        <v>54</v>
      </c>
      <c r="C96" s="11" t="s">
        <v>245</v>
      </c>
      <c r="D96" s="9">
        <v>221112</v>
      </c>
      <c r="E96" s="12" t="s">
        <v>21</v>
      </c>
      <c r="F96" s="11" t="s">
        <v>248</v>
      </c>
      <c r="G96" s="11" t="s">
        <v>247</v>
      </c>
      <c r="H96" s="11" t="s">
        <v>24</v>
      </c>
      <c r="I96" s="22" t="s">
        <v>25</v>
      </c>
      <c r="J96" s="15">
        <v>446.4</v>
      </c>
      <c r="K96" s="9" t="s">
        <v>26</v>
      </c>
      <c r="L96" s="16">
        <v>4713</v>
      </c>
      <c r="M96" s="15">
        <v>2008</v>
      </c>
      <c r="N96" s="11" t="s">
        <v>27</v>
      </c>
      <c r="O96" s="11" t="s">
        <v>43</v>
      </c>
      <c r="P96" s="17">
        <f>'CEPCI Index'!C12</f>
        <v>1.0557872784150157</v>
      </c>
      <c r="Q96" s="18">
        <f t="shared" si="1"/>
        <v>4975.9254431699692</v>
      </c>
      <c r="R96" s="19" t="s">
        <v>222</v>
      </c>
    </row>
    <row r="97" spans="1:18" x14ac:dyDescent="0.25">
      <c r="A97" s="9" t="s">
        <v>53</v>
      </c>
      <c r="B97" s="21" t="s">
        <v>54</v>
      </c>
      <c r="C97" s="11" t="s">
        <v>55</v>
      </c>
      <c r="D97" s="9">
        <v>221112</v>
      </c>
      <c r="E97" s="12" t="s">
        <v>21</v>
      </c>
      <c r="F97" s="13" t="s">
        <v>249</v>
      </c>
      <c r="G97" s="11" t="s">
        <v>244</v>
      </c>
      <c r="H97" s="11" t="s">
        <v>250</v>
      </c>
      <c r="I97" s="22" t="s">
        <v>25</v>
      </c>
      <c r="J97" s="15">
        <v>275.39999999999998</v>
      </c>
      <c r="K97" s="9" t="s">
        <v>26</v>
      </c>
      <c r="L97" s="16">
        <v>3629</v>
      </c>
      <c r="M97" s="15">
        <v>2008</v>
      </c>
      <c r="N97" s="11" t="s">
        <v>27</v>
      </c>
      <c r="O97" s="11" t="s">
        <v>43</v>
      </c>
      <c r="P97" s="17">
        <f>'CEPCI Index'!C12</f>
        <v>1.0557872784150157</v>
      </c>
      <c r="Q97" s="18">
        <f t="shared" si="1"/>
        <v>3831.4520333680921</v>
      </c>
      <c r="R97" s="19" t="s">
        <v>222</v>
      </c>
    </row>
    <row r="98" spans="1:18" x14ac:dyDescent="0.25">
      <c r="A98" s="9" t="s">
        <v>141</v>
      </c>
      <c r="B98" s="11" t="s">
        <v>142</v>
      </c>
      <c r="C98" s="11" t="s">
        <v>143</v>
      </c>
      <c r="D98" s="9">
        <v>221112</v>
      </c>
      <c r="E98" s="12" t="s">
        <v>21</v>
      </c>
      <c r="F98" s="11" t="s">
        <v>251</v>
      </c>
      <c r="G98" s="11" t="s">
        <v>252</v>
      </c>
      <c r="H98" s="11" t="s">
        <v>146</v>
      </c>
      <c r="I98" s="22" t="s">
        <v>25</v>
      </c>
      <c r="J98" s="15">
        <v>462.6</v>
      </c>
      <c r="K98" s="9" t="s">
        <v>26</v>
      </c>
      <c r="L98" s="20">
        <v>4293</v>
      </c>
      <c r="M98" s="15">
        <v>2007</v>
      </c>
      <c r="N98" s="11" t="s">
        <v>27</v>
      </c>
      <c r="P98" s="17">
        <f>'CEPCI Index'!C11</f>
        <v>1.1562618956985156</v>
      </c>
      <c r="Q98" s="18">
        <f t="shared" si="1"/>
        <v>4963.8323182337272</v>
      </c>
      <c r="R98" s="19" t="s">
        <v>222</v>
      </c>
    </row>
    <row r="99" spans="1:18" x14ac:dyDescent="0.25">
      <c r="A99" s="9" t="s">
        <v>91</v>
      </c>
      <c r="B99" s="24" t="s">
        <v>92</v>
      </c>
      <c r="C99" s="25" t="s">
        <v>219</v>
      </c>
      <c r="D99" s="9">
        <v>221112</v>
      </c>
      <c r="E99" s="12" t="s">
        <v>21</v>
      </c>
      <c r="F99" s="25">
        <v>2</v>
      </c>
      <c r="G99" s="25" t="s">
        <v>253</v>
      </c>
      <c r="H99" s="25" t="s">
        <v>221</v>
      </c>
      <c r="I99" s="22" t="s">
        <v>25</v>
      </c>
      <c r="J99" s="15">
        <v>440</v>
      </c>
      <c r="K99" s="9" t="s">
        <v>26</v>
      </c>
      <c r="L99" s="20">
        <v>839</v>
      </c>
      <c r="M99" s="15">
        <v>2005</v>
      </c>
      <c r="N99" s="25" t="s">
        <v>27</v>
      </c>
      <c r="O99" s="35"/>
      <c r="P99" s="17">
        <f>'CEPCI Index'!C9</f>
        <v>1.2975224263135412</v>
      </c>
      <c r="Q99" s="18">
        <f t="shared" si="1"/>
        <v>1088.6213156770611</v>
      </c>
      <c r="R99" s="19" t="s">
        <v>222</v>
      </c>
    </row>
    <row r="100" spans="1:18" x14ac:dyDescent="0.25">
      <c r="A100" s="9" t="s">
        <v>91</v>
      </c>
      <c r="B100" s="24" t="s">
        <v>92</v>
      </c>
      <c r="C100" s="25" t="s">
        <v>219</v>
      </c>
      <c r="D100" s="9">
        <v>221112</v>
      </c>
      <c r="E100" s="12" t="s">
        <v>21</v>
      </c>
      <c r="F100" s="25">
        <v>2</v>
      </c>
      <c r="G100" s="25" t="s">
        <v>253</v>
      </c>
      <c r="H100" s="25" t="s">
        <v>254</v>
      </c>
      <c r="I100" s="22" t="s">
        <v>25</v>
      </c>
      <c r="J100" s="15">
        <v>440</v>
      </c>
      <c r="K100" s="9" t="s">
        <v>26</v>
      </c>
      <c r="L100" s="20">
        <v>1659</v>
      </c>
      <c r="M100" s="15">
        <v>2005</v>
      </c>
      <c r="N100" s="25" t="s">
        <v>27</v>
      </c>
      <c r="O100" s="35"/>
      <c r="P100" s="17">
        <f>'CEPCI Index'!C9</f>
        <v>1.2975224263135412</v>
      </c>
      <c r="Q100" s="18">
        <f t="shared" si="1"/>
        <v>2152.589705254165</v>
      </c>
      <c r="R100" s="19" t="s">
        <v>222</v>
      </c>
    </row>
    <row r="101" spans="1:18" x14ac:dyDescent="0.25">
      <c r="A101" s="9" t="s">
        <v>91</v>
      </c>
      <c r="B101" s="24" t="s">
        <v>92</v>
      </c>
      <c r="C101" s="25" t="s">
        <v>152</v>
      </c>
      <c r="D101" s="9">
        <v>221112</v>
      </c>
      <c r="E101" s="12" t="s">
        <v>21</v>
      </c>
      <c r="F101" s="25">
        <v>1</v>
      </c>
      <c r="G101" s="25" t="s">
        <v>255</v>
      </c>
      <c r="H101" s="25" t="s">
        <v>221</v>
      </c>
      <c r="I101" s="22" t="s">
        <v>25</v>
      </c>
      <c r="J101" s="15">
        <v>277</v>
      </c>
      <c r="K101" s="9" t="s">
        <v>26</v>
      </c>
      <c r="L101" s="41">
        <v>1105</v>
      </c>
      <c r="M101" s="15">
        <v>2006</v>
      </c>
      <c r="N101" s="25" t="s">
        <v>27</v>
      </c>
      <c r="O101" s="35"/>
      <c r="P101" s="17">
        <f>'CEPCI Index'!C10</f>
        <v>1.215972778222578</v>
      </c>
      <c r="Q101" s="18">
        <f t="shared" si="1"/>
        <v>1343.6499199359487</v>
      </c>
      <c r="R101" s="19" t="s">
        <v>222</v>
      </c>
    </row>
    <row r="102" spans="1:18" x14ac:dyDescent="0.25">
      <c r="A102" s="9" t="s">
        <v>91</v>
      </c>
      <c r="B102" s="24" t="s">
        <v>92</v>
      </c>
      <c r="C102" s="25" t="s">
        <v>152</v>
      </c>
      <c r="D102" s="9">
        <v>221112</v>
      </c>
      <c r="E102" s="12" t="s">
        <v>21</v>
      </c>
      <c r="F102" s="25">
        <v>1</v>
      </c>
      <c r="G102" s="25" t="s">
        <v>255</v>
      </c>
      <c r="H102" s="25" t="s">
        <v>256</v>
      </c>
      <c r="I102" s="22" t="s">
        <v>25</v>
      </c>
      <c r="J102" s="15">
        <v>277</v>
      </c>
      <c r="K102" s="9" t="s">
        <v>26</v>
      </c>
      <c r="L102" s="41">
        <v>1424</v>
      </c>
      <c r="M102" s="15">
        <v>2006</v>
      </c>
      <c r="N102" s="25" t="s">
        <v>27</v>
      </c>
      <c r="O102" s="35"/>
      <c r="P102" s="17">
        <f>'CEPCI Index'!C10</f>
        <v>1.215972778222578</v>
      </c>
      <c r="Q102" s="18">
        <f t="shared" si="1"/>
        <v>1731.5452361889511</v>
      </c>
      <c r="R102" s="19" t="s">
        <v>222</v>
      </c>
    </row>
    <row r="103" spans="1:18" x14ac:dyDescent="0.25">
      <c r="A103" s="9" t="s">
        <v>91</v>
      </c>
      <c r="B103" s="24" t="s">
        <v>92</v>
      </c>
      <c r="C103" s="25" t="s">
        <v>257</v>
      </c>
      <c r="D103" s="9">
        <v>221112</v>
      </c>
      <c r="E103" s="12" t="s">
        <v>21</v>
      </c>
      <c r="F103" s="25">
        <v>1</v>
      </c>
      <c r="G103" s="25" t="s">
        <v>258</v>
      </c>
      <c r="H103" s="25" t="s">
        <v>259</v>
      </c>
      <c r="I103" s="15" t="s">
        <v>25</v>
      </c>
      <c r="J103" s="15">
        <v>435</v>
      </c>
      <c r="K103" s="9" t="s">
        <v>26</v>
      </c>
      <c r="L103" s="20">
        <v>586</v>
      </c>
      <c r="M103" s="15">
        <v>2011</v>
      </c>
      <c r="N103" s="25" t="s">
        <v>80</v>
      </c>
      <c r="O103" s="25"/>
      <c r="P103" s="17">
        <f>'CEPCI Index'!C15</f>
        <v>1.0372204200102442</v>
      </c>
      <c r="Q103" s="18">
        <f t="shared" si="1"/>
        <v>607.81116612600306</v>
      </c>
      <c r="R103" s="19" t="s">
        <v>222</v>
      </c>
    </row>
    <row r="104" spans="1:18" x14ac:dyDescent="0.25">
      <c r="A104" s="9" t="s">
        <v>91</v>
      </c>
      <c r="B104" s="24" t="s">
        <v>92</v>
      </c>
      <c r="C104" s="25" t="s">
        <v>257</v>
      </c>
      <c r="D104" s="9">
        <v>221112</v>
      </c>
      <c r="E104" s="12" t="s">
        <v>21</v>
      </c>
      <c r="F104" s="25">
        <v>2</v>
      </c>
      <c r="G104" s="25" t="s">
        <v>258</v>
      </c>
      <c r="H104" s="25" t="s">
        <v>259</v>
      </c>
      <c r="I104" s="15" t="s">
        <v>25</v>
      </c>
      <c r="J104" s="15">
        <v>435</v>
      </c>
      <c r="K104" s="9" t="s">
        <v>26</v>
      </c>
      <c r="L104" s="20">
        <v>661</v>
      </c>
      <c r="M104" s="15">
        <v>2011</v>
      </c>
      <c r="N104" s="25" t="s">
        <v>80</v>
      </c>
      <c r="O104" s="35"/>
      <c r="P104" s="17">
        <f>'CEPCI Index'!C15</f>
        <v>1.0372204200102442</v>
      </c>
      <c r="Q104" s="18">
        <f t="shared" si="1"/>
        <v>685.60269762677137</v>
      </c>
      <c r="R104" s="19" t="s">
        <v>222</v>
      </c>
    </row>
    <row r="105" spans="1:18" x14ac:dyDescent="0.25">
      <c r="A105" s="9" t="s">
        <v>91</v>
      </c>
      <c r="B105" s="24" t="s">
        <v>92</v>
      </c>
      <c r="C105" s="25" t="s">
        <v>260</v>
      </c>
      <c r="D105" s="9">
        <v>221112</v>
      </c>
      <c r="E105" s="12" t="s">
        <v>21</v>
      </c>
      <c r="F105" s="25" t="s">
        <v>261</v>
      </c>
      <c r="G105" s="25" t="s">
        <v>262</v>
      </c>
      <c r="H105" s="25" t="s">
        <v>263</v>
      </c>
      <c r="I105" s="15" t="s">
        <v>25</v>
      </c>
      <c r="J105" s="15">
        <v>450</v>
      </c>
      <c r="K105" s="9" t="s">
        <v>26</v>
      </c>
      <c r="L105" s="20">
        <v>305</v>
      </c>
      <c r="M105" s="15">
        <v>2011</v>
      </c>
      <c r="N105" s="25" t="s">
        <v>80</v>
      </c>
      <c r="O105" s="25"/>
      <c r="P105" s="17">
        <f>'CEPCI Index'!C15</f>
        <v>1.0372204200102442</v>
      </c>
      <c r="Q105" s="18">
        <f t="shared" si="1"/>
        <v>316.35222810312445</v>
      </c>
      <c r="R105" s="19" t="s">
        <v>222</v>
      </c>
    </row>
    <row r="106" spans="1:18" x14ac:dyDescent="0.25">
      <c r="A106" s="9" t="s">
        <v>264</v>
      </c>
      <c r="B106" s="24" t="s">
        <v>265</v>
      </c>
      <c r="C106" s="25" t="s">
        <v>266</v>
      </c>
      <c r="D106" s="9">
        <v>221112</v>
      </c>
      <c r="E106" s="12" t="s">
        <v>21</v>
      </c>
      <c r="F106" s="25" t="s">
        <v>267</v>
      </c>
      <c r="G106" s="25" t="s">
        <v>268</v>
      </c>
      <c r="H106" s="25" t="s">
        <v>70</v>
      </c>
      <c r="I106" s="22" t="s">
        <v>25</v>
      </c>
      <c r="J106" s="15">
        <v>320</v>
      </c>
      <c r="K106" s="9" t="s">
        <v>26</v>
      </c>
      <c r="L106" s="20">
        <v>1591</v>
      </c>
      <c r="M106" s="15">
        <v>2010</v>
      </c>
      <c r="N106" s="25" t="s">
        <v>27</v>
      </c>
      <c r="O106" s="25" t="s">
        <v>269</v>
      </c>
      <c r="P106" s="17">
        <f>'CEPCI Index'!C14</f>
        <v>1.1029411764705883</v>
      </c>
      <c r="Q106" s="18">
        <f t="shared" si="1"/>
        <v>1754.7794117647061</v>
      </c>
      <c r="R106" s="19" t="s">
        <v>222</v>
      </c>
    </row>
    <row r="107" spans="1:18" x14ac:dyDescent="0.25">
      <c r="A107" s="9" t="s">
        <v>114</v>
      </c>
      <c r="B107" s="24" t="s">
        <v>115</v>
      </c>
      <c r="C107" s="25" t="s">
        <v>270</v>
      </c>
      <c r="D107" s="9">
        <v>221112</v>
      </c>
      <c r="E107" s="12" t="s">
        <v>21</v>
      </c>
      <c r="F107" s="25">
        <v>2</v>
      </c>
      <c r="G107" s="25" t="s">
        <v>271</v>
      </c>
      <c r="H107" s="25" t="s">
        <v>176</v>
      </c>
      <c r="I107" s="15" t="s">
        <v>102</v>
      </c>
      <c r="J107" s="15">
        <v>495</v>
      </c>
      <c r="K107" s="9" t="s">
        <v>26</v>
      </c>
      <c r="L107" s="20">
        <v>303</v>
      </c>
      <c r="M107" s="15">
        <v>2011</v>
      </c>
      <c r="N107" s="25" t="s">
        <v>27</v>
      </c>
      <c r="O107" s="25"/>
      <c r="P107" s="17">
        <f>'CEPCI Index'!C15</f>
        <v>1.0372204200102442</v>
      </c>
      <c r="Q107" s="18">
        <f t="shared" si="1"/>
        <v>314.27778726310396</v>
      </c>
      <c r="R107" s="19" t="s">
        <v>222</v>
      </c>
    </row>
    <row r="108" spans="1:18" x14ac:dyDescent="0.25">
      <c r="A108" s="9" t="s">
        <v>114</v>
      </c>
      <c r="B108" s="24" t="s">
        <v>115</v>
      </c>
      <c r="C108" s="25" t="s">
        <v>272</v>
      </c>
      <c r="D108" s="9">
        <v>221112</v>
      </c>
      <c r="E108" s="12" t="s">
        <v>21</v>
      </c>
      <c r="F108" s="25">
        <v>3</v>
      </c>
      <c r="G108" s="25" t="s">
        <v>273</v>
      </c>
      <c r="H108" s="25" t="s">
        <v>176</v>
      </c>
      <c r="I108" s="15" t="s">
        <v>102</v>
      </c>
      <c r="J108" s="15">
        <v>332</v>
      </c>
      <c r="K108" s="9" t="s">
        <v>26</v>
      </c>
      <c r="L108" s="20">
        <v>947</v>
      </c>
      <c r="M108" s="15">
        <v>2011</v>
      </c>
      <c r="N108" s="25" t="s">
        <v>27</v>
      </c>
      <c r="O108" s="25"/>
      <c r="P108" s="17">
        <f>'CEPCI Index'!C15</f>
        <v>1.0372204200102442</v>
      </c>
      <c r="Q108" s="18">
        <f t="shared" si="1"/>
        <v>982.24773774970117</v>
      </c>
      <c r="R108" s="19" t="s">
        <v>222</v>
      </c>
    </row>
    <row r="109" spans="1:18" x14ac:dyDescent="0.25">
      <c r="A109" s="9" t="s">
        <v>114</v>
      </c>
      <c r="B109" s="24" t="s">
        <v>115</v>
      </c>
      <c r="C109" s="25" t="s">
        <v>270</v>
      </c>
      <c r="D109" s="9">
        <v>221112</v>
      </c>
      <c r="E109" s="12" t="s">
        <v>21</v>
      </c>
      <c r="F109" s="25">
        <v>3</v>
      </c>
      <c r="G109" s="25" t="s">
        <v>274</v>
      </c>
      <c r="H109" s="25" t="s">
        <v>176</v>
      </c>
      <c r="I109" s="15" t="s">
        <v>25</v>
      </c>
      <c r="J109" s="15">
        <v>490</v>
      </c>
      <c r="K109" s="9" t="s">
        <v>26</v>
      </c>
      <c r="L109" s="20">
        <v>313</v>
      </c>
      <c r="M109" s="15">
        <v>2011</v>
      </c>
      <c r="N109" s="25" t="s">
        <v>27</v>
      </c>
      <c r="O109" s="25"/>
      <c r="P109" s="17">
        <f>'CEPCI Index'!C15</f>
        <v>1.0372204200102442</v>
      </c>
      <c r="Q109" s="18">
        <f t="shared" si="1"/>
        <v>324.64999146320645</v>
      </c>
      <c r="R109" s="19" t="s">
        <v>222</v>
      </c>
    </row>
    <row r="110" spans="1:18" x14ac:dyDescent="0.25">
      <c r="A110" s="9" t="s">
        <v>114</v>
      </c>
      <c r="B110" s="24" t="s">
        <v>115</v>
      </c>
      <c r="C110" s="25" t="s">
        <v>270</v>
      </c>
      <c r="D110" s="9">
        <v>221112</v>
      </c>
      <c r="E110" s="12" t="s">
        <v>21</v>
      </c>
      <c r="F110" s="25">
        <v>3</v>
      </c>
      <c r="G110" s="25" t="s">
        <v>274</v>
      </c>
      <c r="H110" s="25" t="s">
        <v>177</v>
      </c>
      <c r="I110" s="15" t="s">
        <v>25</v>
      </c>
      <c r="J110" s="15">
        <v>490</v>
      </c>
      <c r="K110" s="9" t="s">
        <v>26</v>
      </c>
      <c r="L110" s="20">
        <v>1544</v>
      </c>
      <c r="M110" s="15">
        <v>2011</v>
      </c>
      <c r="N110" s="25" t="s">
        <v>27</v>
      </c>
      <c r="O110" s="25"/>
      <c r="P110" s="17">
        <f>'CEPCI Index'!C15</f>
        <v>1.0372204200102442</v>
      </c>
      <c r="Q110" s="18">
        <f t="shared" si="1"/>
        <v>1601.4683284958171</v>
      </c>
      <c r="R110" s="19" t="s">
        <v>222</v>
      </c>
    </row>
    <row r="111" spans="1:18" x14ac:dyDescent="0.25">
      <c r="A111" s="9" t="s">
        <v>114</v>
      </c>
      <c r="B111" s="24" t="s">
        <v>115</v>
      </c>
      <c r="C111" s="25" t="s">
        <v>270</v>
      </c>
      <c r="D111" s="9">
        <v>221112</v>
      </c>
      <c r="E111" s="12" t="s">
        <v>21</v>
      </c>
      <c r="F111" s="25">
        <v>4</v>
      </c>
      <c r="G111" s="25" t="s">
        <v>274</v>
      </c>
      <c r="H111" s="25" t="s">
        <v>176</v>
      </c>
      <c r="I111" s="15" t="s">
        <v>25</v>
      </c>
      <c r="J111" s="15">
        <v>490</v>
      </c>
      <c r="K111" s="9" t="s">
        <v>26</v>
      </c>
      <c r="L111" s="20">
        <v>313</v>
      </c>
      <c r="M111" s="15">
        <v>2011</v>
      </c>
      <c r="N111" s="25" t="s">
        <v>27</v>
      </c>
      <c r="O111" s="25"/>
      <c r="P111" s="17">
        <f>'CEPCI Index'!C15</f>
        <v>1.0372204200102442</v>
      </c>
      <c r="Q111" s="18">
        <f t="shared" si="1"/>
        <v>324.64999146320645</v>
      </c>
      <c r="R111" s="19" t="s">
        <v>222</v>
      </c>
    </row>
    <row r="112" spans="1:18" x14ac:dyDescent="0.25">
      <c r="A112" s="9" t="s">
        <v>114</v>
      </c>
      <c r="B112" s="24" t="s">
        <v>115</v>
      </c>
      <c r="C112" s="25" t="s">
        <v>270</v>
      </c>
      <c r="D112" s="9">
        <v>221112</v>
      </c>
      <c r="E112" s="12" t="s">
        <v>21</v>
      </c>
      <c r="F112" s="25">
        <v>4</v>
      </c>
      <c r="G112" s="25" t="s">
        <v>274</v>
      </c>
      <c r="H112" s="25" t="s">
        <v>177</v>
      </c>
      <c r="I112" s="15" t="s">
        <v>25</v>
      </c>
      <c r="J112" s="15">
        <v>490</v>
      </c>
      <c r="K112" s="9" t="s">
        <v>26</v>
      </c>
      <c r="L112" s="20">
        <v>1544</v>
      </c>
      <c r="M112" s="15">
        <v>2011</v>
      </c>
      <c r="N112" s="25" t="s">
        <v>27</v>
      </c>
      <c r="O112" s="25"/>
      <c r="P112" s="17">
        <f>'CEPCI Index'!C15</f>
        <v>1.0372204200102442</v>
      </c>
      <c r="Q112" s="18">
        <f t="shared" si="1"/>
        <v>1601.4683284958171</v>
      </c>
      <c r="R112" s="19" t="s">
        <v>222</v>
      </c>
    </row>
    <row r="113" spans="1:18" x14ac:dyDescent="0.25">
      <c r="A113" s="9" t="s">
        <v>275</v>
      </c>
      <c r="B113" s="24" t="s">
        <v>276</v>
      </c>
      <c r="C113" s="25" t="s">
        <v>277</v>
      </c>
      <c r="D113" s="9">
        <v>221112</v>
      </c>
      <c r="E113" s="12" t="s">
        <v>21</v>
      </c>
      <c r="F113" s="25" t="s">
        <v>278</v>
      </c>
      <c r="G113" s="25" t="s">
        <v>279</v>
      </c>
      <c r="H113" s="25" t="s">
        <v>280</v>
      </c>
      <c r="I113" s="15" t="s">
        <v>25</v>
      </c>
      <c r="J113" s="15">
        <v>474</v>
      </c>
      <c r="K113" s="9" t="s">
        <v>26</v>
      </c>
      <c r="L113" s="20">
        <v>825</v>
      </c>
      <c r="M113" s="15">
        <v>2011</v>
      </c>
      <c r="N113" s="25" t="s">
        <v>27</v>
      </c>
      <c r="O113" s="25"/>
      <c r="P113" s="17">
        <f>'CEPCI Index'!C15</f>
        <v>1.0372204200102442</v>
      </c>
      <c r="Q113" s="18">
        <f t="shared" si="1"/>
        <v>855.70684650845146</v>
      </c>
      <c r="R113" s="19" t="s">
        <v>222</v>
      </c>
    </row>
    <row r="114" spans="1:18" x14ac:dyDescent="0.25">
      <c r="A114" s="9" t="s">
        <v>281</v>
      </c>
      <c r="B114" s="24" t="s">
        <v>282</v>
      </c>
      <c r="C114" s="25" t="s">
        <v>283</v>
      </c>
      <c r="D114" s="9">
        <v>221112</v>
      </c>
      <c r="E114" s="12" t="s">
        <v>21</v>
      </c>
      <c r="F114" s="25" t="s">
        <v>22</v>
      </c>
      <c r="G114" s="25" t="s">
        <v>284</v>
      </c>
      <c r="H114" s="25" t="s">
        <v>285</v>
      </c>
      <c r="I114" s="15" t="s">
        <v>25</v>
      </c>
      <c r="J114" s="34">
        <v>430</v>
      </c>
      <c r="K114" s="9" t="s">
        <v>26</v>
      </c>
      <c r="L114" s="31">
        <v>2697</v>
      </c>
      <c r="M114" s="15">
        <v>2016</v>
      </c>
      <c r="N114" s="25" t="s">
        <v>27</v>
      </c>
      <c r="O114" s="25" t="s">
        <v>113</v>
      </c>
      <c r="P114" s="17">
        <f>'CEPCI Index'!C20</f>
        <v>1.1214694480339671</v>
      </c>
      <c r="Q114" s="18">
        <f t="shared" si="1"/>
        <v>3024.603101347609</v>
      </c>
      <c r="R114" s="19" t="s">
        <v>222</v>
      </c>
    </row>
    <row r="115" spans="1:18" x14ac:dyDescent="0.25">
      <c r="A115" s="9" t="s">
        <v>281</v>
      </c>
      <c r="B115" s="24" t="s">
        <v>282</v>
      </c>
      <c r="C115" s="25" t="s">
        <v>283</v>
      </c>
      <c r="D115" s="9">
        <v>221112</v>
      </c>
      <c r="E115" s="12" t="s">
        <v>21</v>
      </c>
      <c r="F115" s="25" t="s">
        <v>40</v>
      </c>
      <c r="G115" s="25" t="s">
        <v>284</v>
      </c>
      <c r="H115" s="25" t="s">
        <v>285</v>
      </c>
      <c r="I115" s="15" t="s">
        <v>25</v>
      </c>
      <c r="J115" s="34">
        <v>430</v>
      </c>
      <c r="K115" s="9" t="s">
        <v>26</v>
      </c>
      <c r="L115" s="20">
        <v>2774</v>
      </c>
      <c r="M115" s="15">
        <v>2016</v>
      </c>
      <c r="N115" s="25" t="s">
        <v>27</v>
      </c>
      <c r="O115" s="25" t="s">
        <v>113</v>
      </c>
      <c r="P115" s="17">
        <f>'CEPCI Index'!C20</f>
        <v>1.1214694480339671</v>
      </c>
      <c r="Q115" s="18">
        <f t="shared" si="1"/>
        <v>3110.9562488462248</v>
      </c>
      <c r="R115" s="19" t="s">
        <v>222</v>
      </c>
    </row>
    <row r="116" spans="1:18" x14ac:dyDescent="0.25">
      <c r="A116" s="9" t="s">
        <v>281</v>
      </c>
      <c r="B116" s="24" t="s">
        <v>282</v>
      </c>
      <c r="C116" s="25" t="s">
        <v>286</v>
      </c>
      <c r="D116" s="9">
        <v>221112</v>
      </c>
      <c r="E116" s="12" t="s">
        <v>21</v>
      </c>
      <c r="F116" s="25" t="s">
        <v>22</v>
      </c>
      <c r="G116" s="25" t="s">
        <v>284</v>
      </c>
      <c r="H116" s="25" t="s">
        <v>285</v>
      </c>
      <c r="I116" s="15" t="s">
        <v>25</v>
      </c>
      <c r="J116" s="34">
        <v>430</v>
      </c>
      <c r="K116" s="9" t="s">
        <v>26</v>
      </c>
      <c r="L116" s="20">
        <v>2871</v>
      </c>
      <c r="M116" s="15">
        <v>2016</v>
      </c>
      <c r="N116" s="25" t="s">
        <v>27</v>
      </c>
      <c r="O116" s="25" t="s">
        <v>113</v>
      </c>
      <c r="P116" s="17">
        <f>'CEPCI Index'!C20</f>
        <v>1.1214694480339671</v>
      </c>
      <c r="Q116" s="18">
        <f t="shared" si="1"/>
        <v>3219.7387853055193</v>
      </c>
      <c r="R116" s="19" t="s">
        <v>222</v>
      </c>
    </row>
    <row r="117" spans="1:18" x14ac:dyDescent="0.25">
      <c r="A117" s="9" t="s">
        <v>281</v>
      </c>
      <c r="B117" s="24" t="s">
        <v>282</v>
      </c>
      <c r="C117" s="25" t="s">
        <v>286</v>
      </c>
      <c r="D117" s="9">
        <v>221112</v>
      </c>
      <c r="E117" s="12" t="s">
        <v>21</v>
      </c>
      <c r="F117" s="25" t="s">
        <v>40</v>
      </c>
      <c r="G117" s="25" t="s">
        <v>284</v>
      </c>
      <c r="H117" s="25" t="s">
        <v>285</v>
      </c>
      <c r="I117" s="15" t="s">
        <v>25</v>
      </c>
      <c r="J117" s="34">
        <v>430</v>
      </c>
      <c r="K117" s="9" t="s">
        <v>26</v>
      </c>
      <c r="L117" s="20">
        <v>2928</v>
      </c>
      <c r="M117" s="15">
        <v>2016</v>
      </c>
      <c r="N117" s="25" t="s">
        <v>27</v>
      </c>
      <c r="O117" s="25" t="s">
        <v>113</v>
      </c>
      <c r="P117" s="17">
        <f>'CEPCI Index'!C20</f>
        <v>1.1214694480339671</v>
      </c>
      <c r="Q117" s="18">
        <f t="shared" si="1"/>
        <v>3283.6625438434558</v>
      </c>
      <c r="R117" s="19" t="s">
        <v>222</v>
      </c>
    </row>
    <row r="118" spans="1:18" x14ac:dyDescent="0.25">
      <c r="A118" s="26" t="s">
        <v>119</v>
      </c>
      <c r="B118" s="28" t="s">
        <v>120</v>
      </c>
      <c r="C118" s="29" t="s">
        <v>225</v>
      </c>
      <c r="D118" s="9">
        <v>221112</v>
      </c>
      <c r="E118" s="12" t="s">
        <v>21</v>
      </c>
      <c r="F118" s="29" t="s">
        <v>49</v>
      </c>
      <c r="G118" s="29" t="s">
        <v>287</v>
      </c>
      <c r="H118" s="29" t="s">
        <v>123</v>
      </c>
      <c r="I118" s="15" t="s">
        <v>25</v>
      </c>
      <c r="J118" s="30">
        <v>330</v>
      </c>
      <c r="K118" s="9" t="s">
        <v>26</v>
      </c>
      <c r="L118" s="31">
        <v>246</v>
      </c>
      <c r="M118" s="32">
        <v>2014</v>
      </c>
      <c r="N118" s="29" t="s">
        <v>27</v>
      </c>
      <c r="O118" s="29"/>
      <c r="P118" s="17">
        <f>'CEPCI Index'!C18</f>
        <v>1.054504426314876</v>
      </c>
      <c r="Q118" s="18">
        <f t="shared" si="1"/>
        <v>259.40808887345946</v>
      </c>
      <c r="R118" s="19" t="s">
        <v>222</v>
      </c>
    </row>
    <row r="119" spans="1:18" x14ac:dyDescent="0.25">
      <c r="A119" s="26" t="s">
        <v>119</v>
      </c>
      <c r="B119" s="28" t="s">
        <v>120</v>
      </c>
      <c r="C119" s="29" t="s">
        <v>288</v>
      </c>
      <c r="D119" s="9">
        <v>221112</v>
      </c>
      <c r="E119" s="12" t="s">
        <v>21</v>
      </c>
      <c r="F119" s="29" t="s">
        <v>22</v>
      </c>
      <c r="G119" s="29" t="s">
        <v>289</v>
      </c>
      <c r="H119" s="29" t="s">
        <v>290</v>
      </c>
      <c r="I119" s="15" t="s">
        <v>25</v>
      </c>
      <c r="J119" s="30">
        <v>335</v>
      </c>
      <c r="K119" s="9" t="s">
        <v>26</v>
      </c>
      <c r="L119" s="31">
        <v>4036</v>
      </c>
      <c r="M119" s="32">
        <v>2014</v>
      </c>
      <c r="N119" s="29" t="s">
        <v>27</v>
      </c>
      <c r="O119" s="29"/>
      <c r="P119" s="17">
        <f>'CEPCI Index'!C18</f>
        <v>1.054504426314876</v>
      </c>
      <c r="Q119" s="18">
        <f t="shared" si="1"/>
        <v>4255.9798646068393</v>
      </c>
      <c r="R119" s="19" t="s">
        <v>222</v>
      </c>
    </row>
    <row r="120" spans="1:18" x14ac:dyDescent="0.25">
      <c r="A120" s="32" t="s">
        <v>291</v>
      </c>
      <c r="B120" s="24" t="s">
        <v>292</v>
      </c>
      <c r="C120" s="25" t="s">
        <v>293</v>
      </c>
      <c r="D120" s="9">
        <v>212210</v>
      </c>
      <c r="E120" s="12" t="s">
        <v>294</v>
      </c>
      <c r="F120" s="25">
        <v>1</v>
      </c>
      <c r="G120" s="25" t="s">
        <v>295</v>
      </c>
      <c r="H120" s="25" t="s">
        <v>296</v>
      </c>
      <c r="I120" s="15" t="s">
        <v>297</v>
      </c>
      <c r="J120" s="15">
        <v>79</v>
      </c>
      <c r="K120" s="9" t="s">
        <v>298</v>
      </c>
      <c r="L120" s="9">
        <v>723</v>
      </c>
      <c r="M120" s="15">
        <v>2012</v>
      </c>
      <c r="N120" s="25" t="s">
        <v>27</v>
      </c>
      <c r="O120" s="25" t="s">
        <v>299</v>
      </c>
      <c r="P120" s="17">
        <f>'CEPCI Index'!C16</f>
        <v>1.0391720834758809</v>
      </c>
      <c r="Q120" s="18">
        <f t="shared" si="1"/>
        <v>751.32141635306186</v>
      </c>
      <c r="R120" s="19" t="s">
        <v>300</v>
      </c>
    </row>
    <row r="121" spans="1:18" x14ac:dyDescent="0.25">
      <c r="A121" s="32" t="s">
        <v>291</v>
      </c>
      <c r="B121" s="24" t="s">
        <v>292</v>
      </c>
      <c r="C121" s="25" t="s">
        <v>293</v>
      </c>
      <c r="D121" s="9">
        <v>212210</v>
      </c>
      <c r="E121" s="12" t="s">
        <v>294</v>
      </c>
      <c r="F121" s="25">
        <v>2</v>
      </c>
      <c r="G121" s="25" t="s">
        <v>295</v>
      </c>
      <c r="H121" s="25" t="s">
        <v>296</v>
      </c>
      <c r="I121" s="15" t="s">
        <v>297</v>
      </c>
      <c r="J121" s="15">
        <v>79</v>
      </c>
      <c r="K121" s="9" t="s">
        <v>298</v>
      </c>
      <c r="L121" s="9">
        <v>723</v>
      </c>
      <c r="M121" s="15">
        <v>2012</v>
      </c>
      <c r="N121" s="25" t="s">
        <v>27</v>
      </c>
      <c r="O121" s="25" t="s">
        <v>113</v>
      </c>
      <c r="P121" s="17">
        <f>'CEPCI Index'!C16</f>
        <v>1.0391720834758809</v>
      </c>
      <c r="Q121" s="18">
        <f t="shared" si="1"/>
        <v>751.32141635306186</v>
      </c>
      <c r="R121" s="19" t="s">
        <v>300</v>
      </c>
    </row>
    <row r="122" spans="1:18" x14ac:dyDescent="0.25">
      <c r="A122" s="32" t="s">
        <v>301</v>
      </c>
      <c r="B122" s="24" t="s">
        <v>302</v>
      </c>
      <c r="C122" s="25" t="s">
        <v>303</v>
      </c>
      <c r="D122" s="9">
        <v>311313</v>
      </c>
      <c r="E122" s="12" t="s">
        <v>304</v>
      </c>
      <c r="F122" s="25" t="s">
        <v>305</v>
      </c>
      <c r="G122" s="25" t="s">
        <v>306</v>
      </c>
      <c r="H122" s="25" t="s">
        <v>307</v>
      </c>
      <c r="I122" s="15" t="s">
        <v>308</v>
      </c>
      <c r="J122" s="34">
        <v>350</v>
      </c>
      <c r="K122" s="9" t="s">
        <v>298</v>
      </c>
      <c r="L122" s="9">
        <v>2163</v>
      </c>
      <c r="M122" s="15">
        <v>2010</v>
      </c>
      <c r="N122" s="25" t="s">
        <v>27</v>
      </c>
      <c r="O122" s="25" t="s">
        <v>309</v>
      </c>
      <c r="P122" s="17">
        <f>'CEPCI Index'!C14</f>
        <v>1.1029411764705883</v>
      </c>
      <c r="Q122" s="18">
        <f t="shared" si="1"/>
        <v>2385.6617647058824</v>
      </c>
      <c r="R122" s="19" t="s">
        <v>310</v>
      </c>
    </row>
    <row r="123" spans="1:18" x14ac:dyDescent="0.25">
      <c r="A123" s="32" t="s">
        <v>301</v>
      </c>
      <c r="B123" s="24" t="s">
        <v>302</v>
      </c>
      <c r="C123" s="25" t="s">
        <v>303</v>
      </c>
      <c r="D123" s="9">
        <v>311313</v>
      </c>
      <c r="E123" s="12" t="s">
        <v>304</v>
      </c>
      <c r="F123" s="25" t="s">
        <v>305</v>
      </c>
      <c r="G123" s="25" t="s">
        <v>306</v>
      </c>
      <c r="H123" s="25" t="s">
        <v>311</v>
      </c>
      <c r="I123" s="15" t="s">
        <v>308</v>
      </c>
      <c r="J123" s="34">
        <v>350</v>
      </c>
      <c r="K123" s="9" t="s">
        <v>298</v>
      </c>
      <c r="L123" s="9">
        <v>1270</v>
      </c>
      <c r="M123" s="15">
        <v>2010</v>
      </c>
      <c r="N123" s="25" t="s">
        <v>27</v>
      </c>
      <c r="O123" s="25" t="s">
        <v>309</v>
      </c>
      <c r="P123" s="17">
        <f>'CEPCI Index'!C14</f>
        <v>1.1029411764705883</v>
      </c>
      <c r="Q123" s="18">
        <f t="shared" si="1"/>
        <v>1400.7352941176471</v>
      </c>
      <c r="R123" s="19" t="s">
        <v>310</v>
      </c>
    </row>
    <row r="124" spans="1:18" x14ac:dyDescent="0.25">
      <c r="A124" s="9" t="s">
        <v>312</v>
      </c>
      <c r="B124" s="21" t="s">
        <v>313</v>
      </c>
      <c r="C124" s="11" t="s">
        <v>314</v>
      </c>
      <c r="D124" s="9">
        <v>322110</v>
      </c>
      <c r="E124" s="12" t="s">
        <v>315</v>
      </c>
      <c r="F124" s="13" t="s">
        <v>316</v>
      </c>
      <c r="G124" s="11" t="s">
        <v>317</v>
      </c>
      <c r="H124" s="11" t="s">
        <v>318</v>
      </c>
      <c r="I124" s="15" t="s">
        <v>319</v>
      </c>
      <c r="J124" s="9">
        <v>679</v>
      </c>
      <c r="K124" s="9" t="s">
        <v>298</v>
      </c>
      <c r="L124" s="42">
        <v>585</v>
      </c>
      <c r="M124" s="15">
        <v>2006</v>
      </c>
      <c r="N124" s="11" t="s">
        <v>27</v>
      </c>
      <c r="O124" s="11" t="s">
        <v>43</v>
      </c>
      <c r="P124" s="17">
        <f>'CEPCI Index'!C10</f>
        <v>1.215972778222578</v>
      </c>
      <c r="Q124" s="18">
        <f t="shared" si="1"/>
        <v>711.34407526020811</v>
      </c>
      <c r="R124" s="19" t="s">
        <v>310</v>
      </c>
    </row>
    <row r="125" spans="1:18" x14ac:dyDescent="0.25">
      <c r="A125" s="9" t="s">
        <v>320</v>
      </c>
      <c r="B125" s="10" t="s">
        <v>321</v>
      </c>
      <c r="C125" s="11" t="s">
        <v>322</v>
      </c>
      <c r="D125" s="9">
        <v>322110</v>
      </c>
      <c r="E125" s="12" t="s">
        <v>315</v>
      </c>
      <c r="F125" s="11" t="s">
        <v>323</v>
      </c>
      <c r="G125" s="11" t="s">
        <v>324</v>
      </c>
      <c r="H125" s="11" t="s">
        <v>325</v>
      </c>
      <c r="I125" s="15" t="s">
        <v>326</v>
      </c>
      <c r="J125" s="43">
        <v>800</v>
      </c>
      <c r="K125" s="9" t="s">
        <v>298</v>
      </c>
      <c r="L125" s="20">
        <v>3228</v>
      </c>
      <c r="M125" s="15">
        <v>2007</v>
      </c>
      <c r="N125" s="11" t="s">
        <v>80</v>
      </c>
      <c r="P125" s="17">
        <f>'CEPCI Index'!C11</f>
        <v>1.1562618956985156</v>
      </c>
      <c r="Q125" s="18">
        <f t="shared" si="1"/>
        <v>3732.4133993148084</v>
      </c>
      <c r="R125" s="19" t="s">
        <v>310</v>
      </c>
    </row>
    <row r="126" spans="1:18" x14ac:dyDescent="0.25">
      <c r="A126" s="9" t="s">
        <v>320</v>
      </c>
      <c r="B126" s="11" t="s">
        <v>321</v>
      </c>
      <c r="C126" s="11" t="s">
        <v>327</v>
      </c>
      <c r="D126" s="9">
        <v>322110</v>
      </c>
      <c r="E126" s="12" t="s">
        <v>315</v>
      </c>
      <c r="F126" s="11" t="s">
        <v>328</v>
      </c>
      <c r="G126" s="11" t="s">
        <v>329</v>
      </c>
      <c r="H126" s="11" t="s">
        <v>330</v>
      </c>
      <c r="I126" s="15" t="s">
        <v>331</v>
      </c>
      <c r="J126" s="34">
        <v>784</v>
      </c>
      <c r="K126" s="9" t="s">
        <v>298</v>
      </c>
      <c r="L126" s="31">
        <v>1663</v>
      </c>
      <c r="M126" s="15">
        <v>2007</v>
      </c>
      <c r="N126" s="11" t="s">
        <v>80</v>
      </c>
      <c r="O126" s="11" t="s">
        <v>332</v>
      </c>
      <c r="P126" s="17">
        <f>'CEPCI Index'!C11</f>
        <v>1.1562618956985156</v>
      </c>
      <c r="Q126" s="18">
        <f t="shared" si="1"/>
        <v>1922.8635325466314</v>
      </c>
      <c r="R126" s="19" t="s">
        <v>310</v>
      </c>
    </row>
    <row r="127" spans="1:18" x14ac:dyDescent="0.25">
      <c r="A127" s="9" t="s">
        <v>320</v>
      </c>
      <c r="B127" s="11" t="s">
        <v>321</v>
      </c>
      <c r="C127" s="11" t="s">
        <v>327</v>
      </c>
      <c r="D127" s="9">
        <v>322110</v>
      </c>
      <c r="E127" s="12" t="s">
        <v>315</v>
      </c>
      <c r="F127" s="11" t="s">
        <v>333</v>
      </c>
      <c r="G127" s="11" t="s">
        <v>329</v>
      </c>
      <c r="H127" s="11" t="s">
        <v>330</v>
      </c>
      <c r="I127" s="15" t="s">
        <v>334</v>
      </c>
      <c r="J127" s="34">
        <v>784</v>
      </c>
      <c r="K127" s="9" t="s">
        <v>298</v>
      </c>
      <c r="L127" s="44">
        <v>1663</v>
      </c>
      <c r="M127" s="15">
        <v>2007</v>
      </c>
      <c r="N127" s="11" t="s">
        <v>80</v>
      </c>
      <c r="O127" s="11" t="s">
        <v>332</v>
      </c>
      <c r="P127" s="17">
        <f>'CEPCI Index'!C11</f>
        <v>1.1562618956985156</v>
      </c>
      <c r="Q127" s="18">
        <f t="shared" si="1"/>
        <v>1922.8635325466314</v>
      </c>
      <c r="R127" s="19" t="s">
        <v>310</v>
      </c>
    </row>
    <row r="128" spans="1:18" x14ac:dyDescent="0.25">
      <c r="A128" s="9" t="s">
        <v>320</v>
      </c>
      <c r="B128" s="11" t="s">
        <v>321</v>
      </c>
      <c r="C128" s="11" t="s">
        <v>335</v>
      </c>
      <c r="D128" s="9">
        <v>322110</v>
      </c>
      <c r="E128" s="12" t="s">
        <v>315</v>
      </c>
      <c r="F128" s="11" t="s">
        <v>336</v>
      </c>
      <c r="G128" s="11" t="s">
        <v>337</v>
      </c>
      <c r="H128" s="11" t="s">
        <v>338</v>
      </c>
      <c r="I128" s="15" t="s">
        <v>339</v>
      </c>
      <c r="J128" s="34">
        <v>400</v>
      </c>
      <c r="K128" s="9" t="s">
        <v>298</v>
      </c>
      <c r="L128" s="31">
        <v>370</v>
      </c>
      <c r="M128" s="15">
        <v>2007</v>
      </c>
      <c r="N128" s="11" t="s">
        <v>27</v>
      </c>
      <c r="P128" s="17">
        <f>'CEPCI Index'!C11</f>
        <v>1.1562618956985156</v>
      </c>
      <c r="Q128" s="18">
        <f t="shared" si="1"/>
        <v>427.81690140845075</v>
      </c>
      <c r="R128" s="19" t="s">
        <v>310</v>
      </c>
    </row>
    <row r="129" spans="1:18" x14ac:dyDescent="0.25">
      <c r="A129" s="9" t="s">
        <v>340</v>
      </c>
      <c r="B129" s="10" t="s">
        <v>341</v>
      </c>
      <c r="C129" s="11" t="s">
        <v>342</v>
      </c>
      <c r="D129" s="9">
        <v>322110</v>
      </c>
      <c r="E129" s="12" t="s">
        <v>315</v>
      </c>
      <c r="F129" s="11" t="s">
        <v>343</v>
      </c>
      <c r="G129" s="11" t="s">
        <v>344</v>
      </c>
      <c r="H129" s="11" t="s">
        <v>345</v>
      </c>
      <c r="I129" s="15" t="s">
        <v>346</v>
      </c>
      <c r="J129" s="34">
        <v>680</v>
      </c>
      <c r="K129" s="9" t="s">
        <v>298</v>
      </c>
      <c r="L129" s="20">
        <v>631</v>
      </c>
      <c r="M129" s="15">
        <v>2007</v>
      </c>
      <c r="N129" s="11" t="s">
        <v>27</v>
      </c>
      <c r="O129" s="11" t="s">
        <v>347</v>
      </c>
      <c r="P129" s="17">
        <f>'CEPCI Index'!C11</f>
        <v>1.1562618956985156</v>
      </c>
      <c r="Q129" s="18">
        <f t="shared" si="1"/>
        <v>729.6012561857633</v>
      </c>
      <c r="R129" s="19" t="s">
        <v>310</v>
      </c>
    </row>
    <row r="130" spans="1:18" x14ac:dyDescent="0.25">
      <c r="A130" s="9" t="s">
        <v>340</v>
      </c>
      <c r="B130" s="10" t="s">
        <v>341</v>
      </c>
      <c r="C130" s="11" t="s">
        <v>342</v>
      </c>
      <c r="D130" s="9">
        <v>322110</v>
      </c>
      <c r="E130" s="12" t="s">
        <v>315</v>
      </c>
      <c r="F130" s="11" t="s">
        <v>348</v>
      </c>
      <c r="G130" s="11" t="s">
        <v>344</v>
      </c>
      <c r="H130" s="11" t="s">
        <v>345</v>
      </c>
      <c r="I130" s="15" t="s">
        <v>346</v>
      </c>
      <c r="J130" s="34">
        <v>680</v>
      </c>
      <c r="K130" s="9" t="s">
        <v>298</v>
      </c>
      <c r="L130" s="20">
        <v>631</v>
      </c>
      <c r="M130" s="15">
        <v>2007</v>
      </c>
      <c r="N130" s="11" t="s">
        <v>27</v>
      </c>
      <c r="O130" s="11" t="s">
        <v>347</v>
      </c>
      <c r="P130" s="17">
        <f>'CEPCI Index'!C11</f>
        <v>1.1562618956985156</v>
      </c>
      <c r="Q130" s="18">
        <f t="shared" si="1"/>
        <v>729.6012561857633</v>
      </c>
      <c r="R130" s="19" t="s">
        <v>310</v>
      </c>
    </row>
    <row r="131" spans="1:18" x14ac:dyDescent="0.25">
      <c r="A131" s="9" t="s">
        <v>312</v>
      </c>
      <c r="B131" s="10" t="s">
        <v>313</v>
      </c>
      <c r="C131" s="11" t="s">
        <v>349</v>
      </c>
      <c r="D131" s="9">
        <v>325998</v>
      </c>
      <c r="E131" s="12" t="s">
        <v>350</v>
      </c>
      <c r="F131" s="13" t="s">
        <v>351</v>
      </c>
      <c r="G131" s="11" t="s">
        <v>352</v>
      </c>
      <c r="H131" s="11" t="s">
        <v>353</v>
      </c>
      <c r="I131" s="15" t="s">
        <v>354</v>
      </c>
      <c r="J131" s="34">
        <v>290</v>
      </c>
      <c r="K131" s="9" t="s">
        <v>298</v>
      </c>
      <c r="L131" s="42">
        <v>1065.54</v>
      </c>
      <c r="M131" s="15">
        <v>2006</v>
      </c>
      <c r="N131" s="11" t="s">
        <v>27</v>
      </c>
      <c r="O131" s="11" t="s">
        <v>43</v>
      </c>
      <c r="P131" s="17">
        <f>'CEPCI Index'!C10</f>
        <v>1.215972778222578</v>
      </c>
      <c r="Q131" s="18">
        <f t="shared" ref="Q131:Q149" si="2">L131*P131</f>
        <v>1295.6676341072857</v>
      </c>
      <c r="R131" s="19" t="s">
        <v>310</v>
      </c>
    </row>
    <row r="132" spans="1:18" x14ac:dyDescent="0.25">
      <c r="A132" s="9" t="s">
        <v>312</v>
      </c>
      <c r="B132" s="21" t="s">
        <v>313</v>
      </c>
      <c r="C132" s="11" t="s">
        <v>349</v>
      </c>
      <c r="D132" s="9">
        <v>325998</v>
      </c>
      <c r="E132" s="12" t="s">
        <v>350</v>
      </c>
      <c r="F132" s="13" t="s">
        <v>355</v>
      </c>
      <c r="G132" s="11" t="s">
        <v>356</v>
      </c>
      <c r="H132" s="11" t="s">
        <v>353</v>
      </c>
      <c r="I132" s="15" t="s">
        <v>354</v>
      </c>
      <c r="J132" s="34">
        <v>320</v>
      </c>
      <c r="K132" s="9" t="s">
        <v>298</v>
      </c>
      <c r="L132" s="42">
        <v>1065.54</v>
      </c>
      <c r="M132" s="15">
        <v>2006</v>
      </c>
      <c r="N132" s="11" t="s">
        <v>27</v>
      </c>
      <c r="O132" s="11" t="s">
        <v>43</v>
      </c>
      <c r="P132" s="17">
        <f>'CEPCI Index'!C10</f>
        <v>1.215972778222578</v>
      </c>
      <c r="Q132" s="18">
        <f t="shared" si="2"/>
        <v>1295.6676341072857</v>
      </c>
      <c r="R132" s="19" t="s">
        <v>310</v>
      </c>
    </row>
    <row r="133" spans="1:18" x14ac:dyDescent="0.25">
      <c r="A133" s="9" t="s">
        <v>312</v>
      </c>
      <c r="B133" s="21" t="s">
        <v>313</v>
      </c>
      <c r="C133" s="11" t="s">
        <v>349</v>
      </c>
      <c r="D133" s="9">
        <v>325998</v>
      </c>
      <c r="E133" s="12" t="s">
        <v>350</v>
      </c>
      <c r="F133" s="13" t="s">
        <v>316</v>
      </c>
      <c r="G133" s="11" t="s">
        <v>357</v>
      </c>
      <c r="H133" s="11" t="s">
        <v>358</v>
      </c>
      <c r="I133" s="15" t="s">
        <v>354</v>
      </c>
      <c r="J133" s="34">
        <v>536</v>
      </c>
      <c r="K133" s="9" t="s">
        <v>298</v>
      </c>
      <c r="L133" s="45">
        <v>931.35</v>
      </c>
      <c r="M133" s="15">
        <v>2006</v>
      </c>
      <c r="N133" s="11" t="s">
        <v>27</v>
      </c>
      <c r="O133" s="11" t="s">
        <v>43</v>
      </c>
      <c r="P133" s="17">
        <f>'CEPCI Index'!C10</f>
        <v>1.215972778222578</v>
      </c>
      <c r="Q133" s="18">
        <f t="shared" si="2"/>
        <v>1132.4962469975981</v>
      </c>
      <c r="R133" s="19" t="s">
        <v>310</v>
      </c>
    </row>
    <row r="134" spans="1:18" x14ac:dyDescent="0.25">
      <c r="A134" s="9" t="s">
        <v>359</v>
      </c>
      <c r="B134" s="24" t="s">
        <v>360</v>
      </c>
      <c r="C134" s="25" t="s">
        <v>361</v>
      </c>
      <c r="D134" s="9">
        <v>322110</v>
      </c>
      <c r="E134" s="12" t="s">
        <v>315</v>
      </c>
      <c r="F134" s="25" t="s">
        <v>362</v>
      </c>
      <c r="G134" s="25" t="s">
        <v>363</v>
      </c>
      <c r="H134" s="46" t="s">
        <v>364</v>
      </c>
      <c r="I134" s="47" t="s">
        <v>365</v>
      </c>
      <c r="J134" s="48">
        <v>186.9</v>
      </c>
      <c r="K134" s="9" t="s">
        <v>298</v>
      </c>
      <c r="L134" s="49">
        <v>1768</v>
      </c>
      <c r="M134" s="15">
        <v>2011</v>
      </c>
      <c r="N134" s="25" t="s">
        <v>27</v>
      </c>
      <c r="O134" s="50" t="s">
        <v>366</v>
      </c>
      <c r="P134" s="17">
        <f>'CEPCI Index'!C15</f>
        <v>1.0372204200102442</v>
      </c>
      <c r="Q134" s="18">
        <f t="shared" si="2"/>
        <v>1833.8057025781118</v>
      </c>
      <c r="R134" s="19" t="s">
        <v>367</v>
      </c>
    </row>
    <row r="135" spans="1:18" x14ac:dyDescent="0.25">
      <c r="A135" s="9" t="s">
        <v>359</v>
      </c>
      <c r="B135" s="24" t="s">
        <v>360</v>
      </c>
      <c r="C135" s="25" t="s">
        <v>361</v>
      </c>
      <c r="D135" s="9">
        <v>322110</v>
      </c>
      <c r="E135" s="12" t="s">
        <v>315</v>
      </c>
      <c r="F135" s="25" t="s">
        <v>362</v>
      </c>
      <c r="G135" s="25" t="s">
        <v>368</v>
      </c>
      <c r="H135" s="46" t="s">
        <v>369</v>
      </c>
      <c r="I135" s="47" t="s">
        <v>365</v>
      </c>
      <c r="J135" s="48">
        <v>186.9</v>
      </c>
      <c r="K135" s="9" t="s">
        <v>298</v>
      </c>
      <c r="L135" s="49">
        <v>1413</v>
      </c>
      <c r="M135" s="15">
        <v>2011</v>
      </c>
      <c r="N135" s="25" t="s">
        <v>27</v>
      </c>
      <c r="O135" s="50" t="s">
        <v>366</v>
      </c>
      <c r="P135" s="17">
        <f>'CEPCI Index'!C15</f>
        <v>1.0372204200102442</v>
      </c>
      <c r="Q135" s="18">
        <f t="shared" si="2"/>
        <v>1465.592453474475</v>
      </c>
      <c r="R135" s="19" t="s">
        <v>367</v>
      </c>
    </row>
    <row r="136" spans="1:18" x14ac:dyDescent="0.25">
      <c r="A136" s="32" t="s">
        <v>301</v>
      </c>
      <c r="B136" s="24" t="s">
        <v>302</v>
      </c>
      <c r="C136" s="25" t="s">
        <v>370</v>
      </c>
      <c r="D136" s="9">
        <v>325180</v>
      </c>
      <c r="E136" s="12" t="s">
        <v>371</v>
      </c>
      <c r="F136" s="25" t="s">
        <v>372</v>
      </c>
      <c r="G136" s="25"/>
      <c r="H136" s="25" t="s">
        <v>373</v>
      </c>
      <c r="I136" s="15" t="s">
        <v>374</v>
      </c>
      <c r="L136" s="9">
        <v>466</v>
      </c>
      <c r="M136" s="15">
        <v>2010</v>
      </c>
      <c r="N136" s="25" t="s">
        <v>27</v>
      </c>
      <c r="O136" s="25"/>
      <c r="P136" s="17">
        <f>'CEPCI Index'!C14</f>
        <v>1.1029411764705883</v>
      </c>
      <c r="Q136" s="18">
        <f t="shared" si="2"/>
        <v>513.97058823529414</v>
      </c>
      <c r="R136" s="19" t="s">
        <v>375</v>
      </c>
    </row>
    <row r="137" spans="1:18" x14ac:dyDescent="0.25">
      <c r="A137" s="9" t="s">
        <v>37</v>
      </c>
      <c r="B137" s="11" t="s">
        <v>376</v>
      </c>
      <c r="C137" s="11" t="s">
        <v>377</v>
      </c>
      <c r="D137" s="9">
        <v>327310</v>
      </c>
      <c r="E137" s="12" t="s">
        <v>378</v>
      </c>
      <c r="F137" s="13" t="s">
        <v>379</v>
      </c>
      <c r="G137" s="11" t="s">
        <v>380</v>
      </c>
      <c r="H137" s="11" t="s">
        <v>24</v>
      </c>
      <c r="I137" s="15" t="s">
        <v>374</v>
      </c>
      <c r="L137" s="16">
        <v>1162</v>
      </c>
      <c r="M137" s="15">
        <v>2013</v>
      </c>
      <c r="N137" s="11" t="s">
        <v>80</v>
      </c>
      <c r="O137" s="11" t="s">
        <v>43</v>
      </c>
      <c r="P137" s="17">
        <f>'CEPCI Index'!C17</f>
        <v>1.0710507757404795</v>
      </c>
      <c r="Q137" s="18">
        <f t="shared" si="2"/>
        <v>1244.561001410437</v>
      </c>
      <c r="R137" s="19" t="s">
        <v>375</v>
      </c>
    </row>
    <row r="138" spans="1:18" x14ac:dyDescent="0.25">
      <c r="A138" s="9" t="s">
        <v>37</v>
      </c>
      <c r="B138" s="11" t="s">
        <v>381</v>
      </c>
      <c r="C138" s="11" t="s">
        <v>382</v>
      </c>
      <c r="D138" s="9">
        <v>327310</v>
      </c>
      <c r="E138" s="12" t="s">
        <v>378</v>
      </c>
      <c r="F138" s="13" t="s">
        <v>383</v>
      </c>
      <c r="G138" s="11" t="s">
        <v>380</v>
      </c>
      <c r="H138" s="11" t="s">
        <v>24</v>
      </c>
      <c r="I138" s="15" t="s">
        <v>374</v>
      </c>
      <c r="L138" s="16">
        <v>1850</v>
      </c>
      <c r="M138" s="15">
        <v>2014</v>
      </c>
      <c r="N138" s="11" t="s">
        <v>80</v>
      </c>
      <c r="O138" s="11" t="s">
        <v>43</v>
      </c>
      <c r="P138" s="17">
        <f>'CEPCI Index'!C18</f>
        <v>1.054504426314876</v>
      </c>
      <c r="Q138" s="18">
        <f t="shared" si="2"/>
        <v>1950.8331886825206</v>
      </c>
      <c r="R138" s="19" t="s">
        <v>375</v>
      </c>
    </row>
    <row r="139" spans="1:18" x14ac:dyDescent="0.25">
      <c r="A139" s="9" t="s">
        <v>53</v>
      </c>
      <c r="B139" s="10" t="s">
        <v>54</v>
      </c>
      <c r="C139" s="11" t="s">
        <v>384</v>
      </c>
      <c r="D139" s="9">
        <v>327310</v>
      </c>
      <c r="E139" s="12" t="s">
        <v>385</v>
      </c>
      <c r="F139" s="11" t="s">
        <v>386</v>
      </c>
      <c r="H139" s="11" t="s">
        <v>24</v>
      </c>
      <c r="I139" s="15" t="s">
        <v>374</v>
      </c>
      <c r="L139" s="16">
        <v>1934</v>
      </c>
      <c r="M139" s="15">
        <v>2008</v>
      </c>
      <c r="N139" s="11" t="s">
        <v>27</v>
      </c>
      <c r="O139" s="11" t="s">
        <v>43</v>
      </c>
      <c r="P139" s="17">
        <f>'CEPCI Index'!C12</f>
        <v>1.0557872784150157</v>
      </c>
      <c r="Q139" s="18">
        <f t="shared" si="2"/>
        <v>2041.8925964546404</v>
      </c>
      <c r="R139" s="19" t="s">
        <v>375</v>
      </c>
    </row>
    <row r="140" spans="1:18" x14ac:dyDescent="0.25">
      <c r="A140" s="9" t="s">
        <v>340</v>
      </c>
      <c r="B140" s="11" t="s">
        <v>341</v>
      </c>
      <c r="C140" s="11" t="s">
        <v>387</v>
      </c>
      <c r="D140" s="9">
        <v>327310</v>
      </c>
      <c r="E140" s="12" t="s">
        <v>385</v>
      </c>
      <c r="F140" s="11" t="s">
        <v>388</v>
      </c>
      <c r="G140" s="11" t="s">
        <v>389</v>
      </c>
      <c r="H140" s="11" t="s">
        <v>390</v>
      </c>
      <c r="I140" s="15" t="s">
        <v>374</v>
      </c>
      <c r="L140" s="20">
        <v>4101</v>
      </c>
      <c r="M140" s="15">
        <v>2009</v>
      </c>
      <c r="N140" s="11" t="s">
        <v>27</v>
      </c>
      <c r="O140" s="11" t="s">
        <v>391</v>
      </c>
      <c r="P140" s="17">
        <f>'CEPCI Index'!C13</f>
        <v>1.1640160950373635</v>
      </c>
      <c r="Q140" s="18">
        <f t="shared" si="2"/>
        <v>4773.6300057482276</v>
      </c>
      <c r="R140" s="19" t="s">
        <v>375</v>
      </c>
    </row>
    <row r="141" spans="1:18" x14ac:dyDescent="0.25">
      <c r="A141" s="32" t="s">
        <v>392</v>
      </c>
      <c r="B141" s="24" t="s">
        <v>393</v>
      </c>
      <c r="C141" s="25" t="s">
        <v>394</v>
      </c>
      <c r="D141" s="9">
        <v>327310</v>
      </c>
      <c r="E141" s="12" t="s">
        <v>378</v>
      </c>
      <c r="F141" s="25"/>
      <c r="G141" s="25" t="s">
        <v>395</v>
      </c>
      <c r="H141" s="25" t="s">
        <v>24</v>
      </c>
      <c r="I141" s="15" t="s">
        <v>374</v>
      </c>
      <c r="L141" s="9">
        <v>980</v>
      </c>
      <c r="M141" s="15">
        <v>2012</v>
      </c>
      <c r="N141" s="25" t="s">
        <v>27</v>
      </c>
      <c r="O141" s="25" t="s">
        <v>396</v>
      </c>
      <c r="P141" s="17">
        <f>'CEPCI Index'!C16</f>
        <v>1.0391720834758809</v>
      </c>
      <c r="Q141" s="18">
        <f t="shared" si="2"/>
        <v>1018.3886418063632</v>
      </c>
      <c r="R141" s="19" t="s">
        <v>375</v>
      </c>
    </row>
    <row r="142" spans="1:18" x14ac:dyDescent="0.25">
      <c r="A142" s="9" t="s">
        <v>397</v>
      </c>
      <c r="B142" s="24" t="s">
        <v>398</v>
      </c>
      <c r="C142" s="25" t="s">
        <v>399</v>
      </c>
      <c r="D142" s="9">
        <v>327310</v>
      </c>
      <c r="E142" s="12" t="s">
        <v>378</v>
      </c>
      <c r="F142" s="25" t="s">
        <v>400</v>
      </c>
      <c r="G142" s="25" t="s">
        <v>401</v>
      </c>
      <c r="H142" s="25" t="s">
        <v>402</v>
      </c>
      <c r="I142" s="15" t="s">
        <v>374</v>
      </c>
      <c r="L142" s="31">
        <v>2058</v>
      </c>
      <c r="M142" s="15">
        <v>2012</v>
      </c>
      <c r="N142" s="25" t="s">
        <v>27</v>
      </c>
      <c r="O142" s="25" t="s">
        <v>113</v>
      </c>
      <c r="P142" s="17">
        <f>'CEPCI Index'!C16</f>
        <v>1.0391720834758809</v>
      </c>
      <c r="Q142" s="18">
        <f t="shared" si="2"/>
        <v>2138.6161477933629</v>
      </c>
      <c r="R142" s="19" t="s">
        <v>375</v>
      </c>
    </row>
    <row r="143" spans="1:18" x14ac:dyDescent="0.25">
      <c r="A143" s="9" t="s">
        <v>397</v>
      </c>
      <c r="B143" s="24" t="s">
        <v>398</v>
      </c>
      <c r="C143" s="25" t="s">
        <v>403</v>
      </c>
      <c r="D143" s="9">
        <v>327310</v>
      </c>
      <c r="E143" s="12" t="s">
        <v>378</v>
      </c>
      <c r="F143" s="25" t="s">
        <v>400</v>
      </c>
      <c r="G143" s="29" t="s">
        <v>404</v>
      </c>
      <c r="H143" s="25" t="s">
        <v>402</v>
      </c>
      <c r="I143" s="15" t="s">
        <v>374</v>
      </c>
      <c r="L143" s="20">
        <v>1528</v>
      </c>
      <c r="M143" s="15">
        <v>2012</v>
      </c>
      <c r="N143" s="25" t="s">
        <v>27</v>
      </c>
      <c r="O143" s="25" t="s">
        <v>113</v>
      </c>
      <c r="P143" s="17">
        <f>'CEPCI Index'!C16</f>
        <v>1.0391720834758809</v>
      </c>
      <c r="Q143" s="18">
        <f t="shared" si="2"/>
        <v>1587.8549435511459</v>
      </c>
      <c r="R143" s="19" t="s">
        <v>375</v>
      </c>
    </row>
    <row r="144" spans="1:18" x14ac:dyDescent="0.25">
      <c r="A144" s="9" t="s">
        <v>37</v>
      </c>
      <c r="B144" s="11" t="s">
        <v>405</v>
      </c>
      <c r="C144" s="11" t="s">
        <v>406</v>
      </c>
      <c r="D144" s="9">
        <v>327410</v>
      </c>
      <c r="E144" s="12" t="s">
        <v>407</v>
      </c>
      <c r="F144" s="13" t="s">
        <v>408</v>
      </c>
      <c r="H144" s="11" t="s">
        <v>409</v>
      </c>
      <c r="I144" s="15" t="s">
        <v>374</v>
      </c>
      <c r="L144" s="16">
        <v>856</v>
      </c>
      <c r="M144" s="15">
        <v>2013</v>
      </c>
      <c r="N144" s="11" t="s">
        <v>27</v>
      </c>
      <c r="O144" s="11" t="s">
        <v>43</v>
      </c>
      <c r="P144" s="17">
        <f>'CEPCI Index'!C17</f>
        <v>1.0710507757404795</v>
      </c>
      <c r="Q144" s="18">
        <f t="shared" si="2"/>
        <v>916.81946403385041</v>
      </c>
      <c r="R144" s="19" t="s">
        <v>375</v>
      </c>
    </row>
    <row r="145" spans="1:18" x14ac:dyDescent="0.25">
      <c r="A145" s="9" t="s">
        <v>37</v>
      </c>
      <c r="B145" s="11" t="s">
        <v>410</v>
      </c>
      <c r="C145" s="11" t="s">
        <v>406</v>
      </c>
      <c r="D145" s="9">
        <v>327410</v>
      </c>
      <c r="E145" s="12" t="s">
        <v>407</v>
      </c>
      <c r="F145" s="13" t="s">
        <v>411</v>
      </c>
      <c r="H145" s="11" t="s">
        <v>409</v>
      </c>
      <c r="I145" s="15" t="s">
        <v>374</v>
      </c>
      <c r="L145" s="16">
        <v>817</v>
      </c>
      <c r="M145" s="15">
        <v>2013</v>
      </c>
      <c r="N145" s="11" t="s">
        <v>27</v>
      </c>
      <c r="O145" s="11" t="s">
        <v>43</v>
      </c>
      <c r="P145" s="17">
        <f>'CEPCI Index'!C17</f>
        <v>1.0710507757404795</v>
      </c>
      <c r="Q145" s="18">
        <f t="shared" si="2"/>
        <v>875.04848377997178</v>
      </c>
      <c r="R145" s="19" t="s">
        <v>375</v>
      </c>
    </row>
    <row r="146" spans="1:18" x14ac:dyDescent="0.25">
      <c r="A146" s="9" t="s">
        <v>37</v>
      </c>
      <c r="B146" s="11" t="s">
        <v>412</v>
      </c>
      <c r="C146" s="11" t="s">
        <v>406</v>
      </c>
      <c r="D146" s="9">
        <v>327410</v>
      </c>
      <c r="E146" s="12" t="s">
        <v>407</v>
      </c>
      <c r="F146" s="13" t="s">
        <v>408</v>
      </c>
      <c r="H146" s="11" t="s">
        <v>409</v>
      </c>
      <c r="I146" s="15" t="s">
        <v>374</v>
      </c>
      <c r="L146" s="16">
        <v>819</v>
      </c>
      <c r="M146" s="15">
        <v>2013</v>
      </c>
      <c r="N146" s="11" t="s">
        <v>27</v>
      </c>
      <c r="O146" s="11" t="s">
        <v>43</v>
      </c>
      <c r="P146" s="17">
        <f>'CEPCI Index'!C17</f>
        <v>1.0710507757404795</v>
      </c>
      <c r="Q146" s="18">
        <f t="shared" si="2"/>
        <v>877.19058533145267</v>
      </c>
      <c r="R146" s="19" t="s">
        <v>375</v>
      </c>
    </row>
    <row r="147" spans="1:18" x14ac:dyDescent="0.25">
      <c r="A147" s="9" t="s">
        <v>37</v>
      </c>
      <c r="B147" s="11" t="s">
        <v>413</v>
      </c>
      <c r="C147" s="11" t="s">
        <v>406</v>
      </c>
      <c r="D147" s="9">
        <v>327410</v>
      </c>
      <c r="E147" s="12" t="s">
        <v>407</v>
      </c>
      <c r="F147" s="13" t="s">
        <v>411</v>
      </c>
      <c r="H147" s="11" t="s">
        <v>409</v>
      </c>
      <c r="I147" s="15" t="s">
        <v>374</v>
      </c>
      <c r="L147" s="16">
        <v>807</v>
      </c>
      <c r="M147" s="15">
        <v>2013</v>
      </c>
      <c r="N147" s="11" t="s">
        <v>27</v>
      </c>
      <c r="O147" s="11" t="s">
        <v>43</v>
      </c>
      <c r="P147" s="17">
        <f>'CEPCI Index'!C17</f>
        <v>1.0710507757404795</v>
      </c>
      <c r="Q147" s="18">
        <f t="shared" si="2"/>
        <v>864.33797602256698</v>
      </c>
      <c r="R147" s="19" t="s">
        <v>375</v>
      </c>
    </row>
    <row r="148" spans="1:18" x14ac:dyDescent="0.25">
      <c r="A148" s="9" t="s">
        <v>37</v>
      </c>
      <c r="B148" s="11" t="s">
        <v>381</v>
      </c>
      <c r="C148" s="11" t="s">
        <v>414</v>
      </c>
      <c r="D148" s="9">
        <v>331410</v>
      </c>
      <c r="E148" s="12" t="s">
        <v>415</v>
      </c>
      <c r="F148" s="13"/>
      <c r="G148" s="11" t="s">
        <v>416</v>
      </c>
      <c r="H148" s="11" t="s">
        <v>417</v>
      </c>
      <c r="I148" s="15" t="s">
        <v>418</v>
      </c>
      <c r="L148" s="16">
        <v>865</v>
      </c>
      <c r="M148" s="15">
        <v>2014</v>
      </c>
      <c r="N148" s="11" t="s">
        <v>27</v>
      </c>
      <c r="O148" s="11" t="s">
        <v>43</v>
      </c>
      <c r="P148" s="17">
        <f>'CEPCI Index'!C18</f>
        <v>1.054504426314876</v>
      </c>
      <c r="Q148" s="18">
        <f t="shared" si="2"/>
        <v>912.14632876236772</v>
      </c>
      <c r="R148" s="19" t="s">
        <v>419</v>
      </c>
    </row>
    <row r="149" spans="1:18" x14ac:dyDescent="0.25">
      <c r="A149" s="26" t="s">
        <v>37</v>
      </c>
      <c r="B149" s="11" t="s">
        <v>376</v>
      </c>
      <c r="C149" s="11" t="s">
        <v>420</v>
      </c>
      <c r="D149" s="9">
        <v>331410</v>
      </c>
      <c r="E149" s="12" t="s">
        <v>415</v>
      </c>
      <c r="F149" s="13"/>
      <c r="G149" s="11" t="s">
        <v>416</v>
      </c>
      <c r="H149" s="11" t="s">
        <v>421</v>
      </c>
      <c r="I149" s="15" t="s">
        <v>416</v>
      </c>
      <c r="L149" s="16">
        <v>990</v>
      </c>
      <c r="M149" s="15">
        <v>2014</v>
      </c>
      <c r="N149" s="11" t="s">
        <v>27</v>
      </c>
      <c r="O149" s="11" t="s">
        <v>43</v>
      </c>
      <c r="P149" s="17">
        <f>'CEPCI Index'!C18</f>
        <v>1.054504426314876</v>
      </c>
      <c r="Q149" s="18">
        <f t="shared" si="2"/>
        <v>1043.9593820517273</v>
      </c>
      <c r="R149" s="19" t="s">
        <v>419</v>
      </c>
    </row>
  </sheetData>
  <autoFilter ref="A2:R149"/>
  <hyperlinks>
    <hyperlink ref="B42" r:id="rId1"/>
    <hyperlink ref="B131" r:id="rId2"/>
    <hyperlink ref="B28:B30" r:id="rId3" display="https://www.regulations.gov/document?D=EPA-R04-OAR-2009-0782-0016"/>
    <hyperlink ref="B132" r:id="rId4"/>
    <hyperlink ref="B133" r:id="rId5"/>
    <hyperlink ref="B124" r:id="rId6"/>
    <hyperlink ref="B10" r:id="rId7"/>
    <hyperlink ref="B47:B53" r:id="rId8" display="https://beta.regulations.gov/docket/EPA-R08-OAR-2011-0770/document"/>
    <hyperlink ref="B118" r:id="rId9"/>
    <hyperlink ref="B106:B111" r:id="rId10" display="https://www.govinfo.gov/content/pkg/FR-2014-01-30/pdf/2014-00930.pdf"/>
    <hyperlink ref="B134" r:id="rId11"/>
    <hyperlink ref="B114" r:id="rId12"/>
    <hyperlink ref="B115" r:id="rId13"/>
    <hyperlink ref="B116" r:id="rId14"/>
    <hyperlink ref="B117" r:id="rId15"/>
    <hyperlink ref="B63" r:id="rId16"/>
    <hyperlink ref="B93:B98" r:id="rId17" display="https://www.federalregister.gov/documents/2016/01/05/2015-31904/approval-and-promulgation-of-implementation-plans-texas-and-oklahoma-regional-haze-state"/>
    <hyperlink ref="B44" r:id="rId18"/>
    <hyperlink ref="B103" r:id="rId19"/>
    <hyperlink ref="B104" r:id="rId20"/>
    <hyperlink ref="B105" r:id="rId21"/>
    <hyperlink ref="B77:B78" r:id="rId22" display="https://www.federalregister.gov/documents/2012/08/28/2012-21056/approval-and-promulgation-of-air-quality-implementation-plans-state-of-new-york-regional-haze-state"/>
    <hyperlink ref="B28" r:id="rId23"/>
    <hyperlink ref="B29" r:id="rId24"/>
    <hyperlink ref="B30" r:id="rId25"/>
    <hyperlink ref="B51" r:id="rId26"/>
    <hyperlink ref="B48" r:id="rId27"/>
    <hyperlink ref="B49" r:id="rId28"/>
    <hyperlink ref="B142" r:id="rId29"/>
    <hyperlink ref="B143" r:id="rId30"/>
    <hyperlink ref="B120" r:id="rId31"/>
    <hyperlink ref="B121" r:id="rId32"/>
    <hyperlink ref="B141" r:id="rId33"/>
    <hyperlink ref="B122" r:id="rId34"/>
    <hyperlink ref="B123" r:id="rId35"/>
    <hyperlink ref="B136" r:id="rId36"/>
    <hyperlink ref="B100" r:id="rId37"/>
    <hyperlink ref="B45" r:id="rId38"/>
    <hyperlink ref="B46" r:id="rId39"/>
    <hyperlink ref="B106" r:id="rId40"/>
    <hyperlink ref="B134:B135" r:id="rId41" display="https://www.federalregister.gov/documents/2011/12/28/2011-32572/approval-and-promulgation-of-implementation-plans-oklahoma-federal-implementation-plan-for"/>
    <hyperlink ref="B58" r:id="rId42"/>
    <hyperlink ref="B56" r:id="rId43"/>
    <hyperlink ref="B136:B139" r:id="rId44" display="https://www.federalregister.gov/documents/2011/12/28/2011-32572/approval-and-promulgation-of-implementation-plans-oklahoma-federal-implementation-plan-for"/>
    <hyperlink ref="B62" r:id="rId45"/>
    <hyperlink ref="B60" r:id="rId46"/>
    <hyperlink ref="B140:B143" r:id="rId47" display="https://www.federalregister.gov/documents/2011/12/28/2011-32572/approval-and-promulgation-of-implementation-plans-oklahoma-federal-implementation-plan-for"/>
    <hyperlink ref="B112" r:id="rId48"/>
    <hyperlink ref="B110" r:id="rId49"/>
    <hyperlink ref="B113" r:id="rId50"/>
    <hyperlink ref="B77" r:id="rId51"/>
    <hyperlink ref="B78" r:id="rId52"/>
    <hyperlink ref="O87" r:id="rId53" location="h-25" display="h-25"/>
    <hyperlink ref="B87" r:id="rId54"/>
    <hyperlink ref="B88" r:id="rId55"/>
    <hyperlink ref="B3" r:id="rId56"/>
    <hyperlink ref="B47" r:id="rId57"/>
    <hyperlink ref="B135" r:id="rId58" display="https://www.federalregister.gov/documents/2011/12/28/2011-32572/approval-and-promulgation-of-implementation-plans-oklahoma-federal-implementation-plan-for"/>
    <hyperlink ref="O134" r:id="rId59"/>
    <hyperlink ref="O135" r:id="rId60"/>
    <hyperlink ref="B125" r:id="rId61"/>
    <hyperlink ref="B129" r:id="rId62"/>
    <hyperlink ref="B130" r:id="rId63"/>
    <hyperlink ref="B139" r:id="rId64"/>
  </hyperlinks>
  <pageMargins left="0.7" right="0.7" top="0.75" bottom="0.75" header="0.3" footer="0.3"/>
  <pageSetup orientation="portrait" verticalDpi="0" r:id="rId6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M29" sqref="M29"/>
    </sheetView>
  </sheetViews>
  <sheetFormatPr defaultRowHeight="15" x14ac:dyDescent="0.25"/>
  <cols>
    <col min="2" max="2" width="17.28515625" bestFit="1" customWidth="1"/>
    <col min="3" max="3" width="41" customWidth="1"/>
    <col min="5" max="5" width="37.28515625" bestFit="1" customWidth="1"/>
    <col min="6" max="6" width="37" customWidth="1"/>
    <col min="7" max="7" width="37.28515625" bestFit="1" customWidth="1"/>
    <col min="8" max="8" width="37" customWidth="1"/>
    <col min="9" max="9" width="37.28515625" bestFit="1" customWidth="1"/>
    <col min="10" max="10" width="37" customWidth="1"/>
    <col min="11" max="11" width="37.28515625" bestFit="1" customWidth="1"/>
    <col min="12" max="12" width="37" customWidth="1"/>
    <col min="13" max="13" width="37.28515625" customWidth="1"/>
    <col min="14" max="14" width="37" customWidth="1"/>
    <col min="15" max="15" width="37.28515625" bestFit="1" customWidth="1"/>
    <col min="16" max="16" width="37" customWidth="1"/>
    <col min="17" max="17" width="37.28515625" bestFit="1" customWidth="1"/>
    <col min="18" max="18" width="37" customWidth="1"/>
    <col min="19" max="19" width="52.28515625" bestFit="1" customWidth="1"/>
    <col min="20" max="20" width="37" customWidth="1"/>
    <col min="21" max="21" width="52.7109375" bestFit="1" customWidth="1"/>
    <col min="22" max="22" width="37" customWidth="1"/>
  </cols>
  <sheetData>
    <row r="1" spans="1:6" ht="18" x14ac:dyDescent="0.35">
      <c r="A1" t="s">
        <v>422</v>
      </c>
      <c r="B1" t="s">
        <v>423</v>
      </c>
      <c r="C1" t="s">
        <v>424</v>
      </c>
    </row>
    <row r="2" spans="1:6" x14ac:dyDescent="0.25">
      <c r="A2">
        <v>1998</v>
      </c>
      <c r="B2">
        <v>389.5</v>
      </c>
      <c r="C2">
        <f>$B$23/B2</f>
        <v>1.5596919127086009</v>
      </c>
    </row>
    <row r="3" spans="1:6" x14ac:dyDescent="0.25">
      <c r="A3">
        <v>1999</v>
      </c>
      <c r="B3">
        <v>390.6</v>
      </c>
      <c r="C3">
        <f t="shared" ref="C3:C23" si="0">$B$23/B3</f>
        <v>1.5552995391705069</v>
      </c>
      <c r="F3" s="51"/>
    </row>
    <row r="4" spans="1:6" x14ac:dyDescent="0.25">
      <c r="A4">
        <v>2000</v>
      </c>
      <c r="B4">
        <v>394.1</v>
      </c>
      <c r="C4">
        <f t="shared" si="0"/>
        <v>1.5414869322506977</v>
      </c>
    </row>
    <row r="5" spans="1:6" x14ac:dyDescent="0.25">
      <c r="A5">
        <v>2001</v>
      </c>
      <c r="B5">
        <v>394.3</v>
      </c>
      <c r="C5">
        <f t="shared" si="0"/>
        <v>1.5407050469185899</v>
      </c>
    </row>
    <row r="6" spans="1:6" x14ac:dyDescent="0.25">
      <c r="A6">
        <v>2002</v>
      </c>
      <c r="B6">
        <v>395.6</v>
      </c>
      <c r="C6">
        <f t="shared" si="0"/>
        <v>1.5356420626895853</v>
      </c>
    </row>
    <row r="7" spans="1:6" x14ac:dyDescent="0.25">
      <c r="A7">
        <v>2003</v>
      </c>
      <c r="B7">
        <v>402</v>
      </c>
      <c r="C7">
        <f t="shared" si="0"/>
        <v>1.5111940298507462</v>
      </c>
    </row>
    <row r="8" spans="1:6" x14ac:dyDescent="0.25">
      <c r="A8">
        <v>2004</v>
      </c>
      <c r="B8">
        <v>444.2</v>
      </c>
      <c r="C8">
        <f t="shared" si="0"/>
        <v>1.3676271949572265</v>
      </c>
      <c r="E8" s="52"/>
      <c r="F8" s="52"/>
    </row>
    <row r="9" spans="1:6" x14ac:dyDescent="0.25">
      <c r="A9">
        <v>2005</v>
      </c>
      <c r="B9">
        <v>468.2</v>
      </c>
      <c r="C9">
        <f t="shared" si="0"/>
        <v>1.2975224263135412</v>
      </c>
    </row>
    <row r="10" spans="1:6" x14ac:dyDescent="0.25">
      <c r="A10">
        <v>2006</v>
      </c>
      <c r="B10">
        <v>499.6</v>
      </c>
      <c r="C10">
        <f t="shared" si="0"/>
        <v>1.215972778222578</v>
      </c>
    </row>
    <row r="11" spans="1:6" x14ac:dyDescent="0.25">
      <c r="A11">
        <v>2007</v>
      </c>
      <c r="B11">
        <v>525.4</v>
      </c>
      <c r="C11">
        <f t="shared" si="0"/>
        <v>1.1562618956985156</v>
      </c>
    </row>
    <row r="12" spans="1:6" x14ac:dyDescent="0.25">
      <c r="A12">
        <v>2008</v>
      </c>
      <c r="B12">
        <v>575.4</v>
      </c>
      <c r="C12">
        <f t="shared" si="0"/>
        <v>1.0557872784150157</v>
      </c>
    </row>
    <row r="13" spans="1:6" x14ac:dyDescent="0.25">
      <c r="A13">
        <v>2009</v>
      </c>
      <c r="B13">
        <v>521.9</v>
      </c>
      <c r="C13">
        <f t="shared" si="0"/>
        <v>1.1640160950373635</v>
      </c>
    </row>
    <row r="14" spans="1:6" x14ac:dyDescent="0.25">
      <c r="A14">
        <v>2010</v>
      </c>
      <c r="B14">
        <v>550.79999999999995</v>
      </c>
      <c r="C14">
        <f t="shared" si="0"/>
        <v>1.1029411764705883</v>
      </c>
    </row>
    <row r="15" spans="1:6" x14ac:dyDescent="0.25">
      <c r="A15">
        <v>2011</v>
      </c>
      <c r="B15">
        <v>585.70000000000005</v>
      </c>
      <c r="C15">
        <f t="shared" si="0"/>
        <v>1.0372204200102442</v>
      </c>
    </row>
    <row r="16" spans="1:6" x14ac:dyDescent="0.25">
      <c r="A16">
        <v>2012</v>
      </c>
      <c r="B16">
        <v>584.6</v>
      </c>
      <c r="C16">
        <f t="shared" si="0"/>
        <v>1.0391720834758809</v>
      </c>
    </row>
    <row r="17" spans="1:3" x14ac:dyDescent="0.25">
      <c r="A17">
        <v>2013</v>
      </c>
      <c r="B17">
        <v>567.20000000000005</v>
      </c>
      <c r="C17">
        <f t="shared" si="0"/>
        <v>1.0710507757404795</v>
      </c>
    </row>
    <row r="18" spans="1:3" x14ac:dyDescent="0.25">
      <c r="A18">
        <v>2014</v>
      </c>
      <c r="B18">
        <v>576.1</v>
      </c>
      <c r="C18">
        <f t="shared" si="0"/>
        <v>1.054504426314876</v>
      </c>
    </row>
    <row r="19" spans="1:3" x14ac:dyDescent="0.25">
      <c r="A19">
        <v>2015</v>
      </c>
      <c r="B19">
        <v>556.79999999999995</v>
      </c>
      <c r="C19">
        <f t="shared" si="0"/>
        <v>1.0910560344827587</v>
      </c>
    </row>
    <row r="20" spans="1:3" x14ac:dyDescent="0.25">
      <c r="A20">
        <v>2016</v>
      </c>
      <c r="B20">
        <v>541.70000000000005</v>
      </c>
      <c r="C20">
        <f t="shared" si="0"/>
        <v>1.1214694480339671</v>
      </c>
    </row>
    <row r="21" spans="1:3" x14ac:dyDescent="0.25">
      <c r="A21">
        <v>2017</v>
      </c>
      <c r="B21">
        <v>567.5</v>
      </c>
      <c r="C21">
        <f t="shared" si="0"/>
        <v>1.0704845814977975</v>
      </c>
    </row>
    <row r="22" spans="1:3" x14ac:dyDescent="0.25">
      <c r="A22">
        <v>2018</v>
      </c>
      <c r="B22">
        <v>603.1</v>
      </c>
      <c r="C22">
        <f t="shared" si="0"/>
        <v>1.0072956391974797</v>
      </c>
    </row>
    <row r="23" spans="1:3" x14ac:dyDescent="0.25">
      <c r="A23">
        <v>2019</v>
      </c>
      <c r="B23">
        <v>607.5</v>
      </c>
      <c r="C23">
        <f t="shared" si="0"/>
        <v>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Read Me</vt:lpstr>
      <vt:lpstr>Descriptive Stats PP1</vt:lpstr>
      <vt:lpstr>BART and RP Determination Costs</vt:lpstr>
      <vt:lpstr>CEPCI Index</vt:lpstr>
    </vt:vector>
  </TitlesOfParts>
  <Company>ADEQ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 Treece</dc:creator>
  <cp:lastModifiedBy>Author&lt;*&gt;</cp:lastModifiedBy>
  <cp:lastPrinted>2021-11-09T13:31:20Z</cp:lastPrinted>
  <dcterms:created xsi:type="dcterms:W3CDTF">2020-08-04T19:08:22Z</dcterms:created>
  <dcterms:modified xsi:type="dcterms:W3CDTF">2021-11-09T13:31:25Z</dcterms:modified>
</cp:coreProperties>
</file>